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00" yWindow="-135" windowWidth="19320" windowHeight="13290"/>
  </bookViews>
  <sheets>
    <sheet name="Test Results (RAW)" sheetId="2" r:id="rId1"/>
    <sheet name="New Style Summary" sheetId="1" r:id="rId2"/>
    <sheet name="Old Style Summary" sheetId="3" r:id="rId3"/>
  </sheets>
  <calcPr calcId="125725"/>
</workbook>
</file>

<file path=xl/calcChain.xml><?xml version="1.0" encoding="utf-8"?>
<calcChain xmlns="http://schemas.openxmlformats.org/spreadsheetml/2006/main">
  <c r="F107" i="2"/>
  <c r="F40"/>
  <c r="F55" i="3"/>
  <c r="F54"/>
  <c r="F53"/>
  <c r="F52"/>
  <c r="F51"/>
  <c r="F50"/>
  <c r="F49"/>
  <c r="F48"/>
  <c r="F56" s="1"/>
  <c r="F44"/>
  <c r="F43"/>
  <c r="F42"/>
  <c r="F41"/>
  <c r="F40"/>
  <c r="F45" s="1"/>
  <c r="F37"/>
  <c r="F34"/>
  <c r="F33"/>
  <c r="F35" s="1"/>
  <c r="F29"/>
  <c r="F30" s="1"/>
  <c r="F28"/>
  <c r="F27"/>
  <c r="F23"/>
  <c r="F22"/>
  <c r="F21"/>
  <c r="F20"/>
  <c r="F19"/>
  <c r="F24" s="1"/>
  <c r="F16"/>
  <c r="F14"/>
  <c r="F11"/>
  <c r="F10"/>
  <c r="F9"/>
  <c r="F12" s="1"/>
  <c r="F5"/>
  <c r="F4"/>
  <c r="F6" s="1"/>
  <c r="F58" s="1"/>
  <c r="F3"/>
  <c r="F1"/>
  <c r="F62" i="1"/>
  <c r="F61"/>
  <c r="F60"/>
  <c r="F59"/>
  <c r="F58"/>
  <c r="F57"/>
  <c r="F56"/>
  <c r="F55"/>
  <c r="F63" s="1"/>
  <c r="F52"/>
  <c r="F49"/>
  <c r="F48"/>
  <c r="F47"/>
  <c r="F46"/>
  <c r="F45"/>
  <c r="F50" s="1"/>
  <c r="F42"/>
  <c r="F40"/>
  <c r="F37"/>
  <c r="F36"/>
  <c r="F38" s="1"/>
  <c r="F32"/>
  <c r="F31"/>
  <c r="F30"/>
  <c r="F29"/>
  <c r="F28"/>
  <c r="F33" s="1"/>
  <c r="F24"/>
  <c r="F23"/>
  <c r="F22"/>
  <c r="F21"/>
  <c r="F20"/>
  <c r="F19"/>
  <c r="F25" s="1"/>
  <c r="F18"/>
  <c r="F14"/>
  <c r="F13"/>
  <c r="F15" s="1"/>
  <c r="F12"/>
  <c r="F8"/>
  <c r="F7"/>
  <c r="F6"/>
  <c r="F5"/>
  <c r="F4"/>
  <c r="F9" s="1"/>
  <c r="F65" s="1"/>
  <c r="F3"/>
  <c r="F1"/>
  <c r="H107" i="2"/>
  <c r="H40"/>
  <c r="H55" i="3"/>
  <c r="H54"/>
  <c r="H53"/>
  <c r="H52"/>
  <c r="H51"/>
  <c r="H50"/>
  <c r="H49"/>
  <c r="H48"/>
  <c r="H56" s="1"/>
  <c r="H44"/>
  <c r="H43"/>
  <c r="H42"/>
  <c r="H41"/>
  <c r="H40"/>
  <c r="H45" s="1"/>
  <c r="H37"/>
  <c r="H34"/>
  <c r="H33"/>
  <c r="H35" s="1"/>
  <c r="H29"/>
  <c r="H28"/>
  <c r="H27"/>
  <c r="H23"/>
  <c r="H22"/>
  <c r="H21"/>
  <c r="H20"/>
  <c r="H19"/>
  <c r="H24" s="1"/>
  <c r="H16"/>
  <c r="H14"/>
  <c r="H11"/>
  <c r="H10"/>
  <c r="H9"/>
  <c r="H12" s="1"/>
  <c r="H5"/>
  <c r="H4"/>
  <c r="H3"/>
  <c r="H1"/>
  <c r="H62" i="1"/>
  <c r="H61"/>
  <c r="H60"/>
  <c r="H59"/>
  <c r="H58"/>
  <c r="H57"/>
  <c r="H56"/>
  <c r="H55"/>
  <c r="H63" s="1"/>
  <c r="H52"/>
  <c r="H49"/>
  <c r="H48"/>
  <c r="H47"/>
  <c r="H46"/>
  <c r="H45"/>
  <c r="H50" s="1"/>
  <c r="H42"/>
  <c r="H40"/>
  <c r="H37"/>
  <c r="H36"/>
  <c r="H38" s="1"/>
  <c r="H32"/>
  <c r="H31"/>
  <c r="H30"/>
  <c r="H29"/>
  <c r="H28"/>
  <c r="H33" s="1"/>
  <c r="H24"/>
  <c r="H23"/>
  <c r="H22"/>
  <c r="H21"/>
  <c r="H20"/>
  <c r="H19"/>
  <c r="H18"/>
  <c r="H14"/>
  <c r="H13"/>
  <c r="H12"/>
  <c r="H8"/>
  <c r="H7"/>
  <c r="H6"/>
  <c r="H5"/>
  <c r="H4"/>
  <c r="H3"/>
  <c r="H1"/>
  <c r="G107" i="2"/>
  <c r="G40"/>
  <c r="G55" i="3"/>
  <c r="G54"/>
  <c r="G53"/>
  <c r="G52"/>
  <c r="G51"/>
  <c r="G50"/>
  <c r="G49"/>
  <c r="G48"/>
  <c r="G56" s="1"/>
  <c r="G44"/>
  <c r="G43"/>
  <c r="G42"/>
  <c r="G41"/>
  <c r="G40"/>
  <c r="G45" s="1"/>
  <c r="G37"/>
  <c r="G34"/>
  <c r="G33"/>
  <c r="G35" s="1"/>
  <c r="G29"/>
  <c r="G28"/>
  <c r="G27"/>
  <c r="G23"/>
  <c r="G22"/>
  <c r="G21"/>
  <c r="G20"/>
  <c r="G19"/>
  <c r="G24" s="1"/>
  <c r="G16"/>
  <c r="G14"/>
  <c r="G11"/>
  <c r="G10"/>
  <c r="G9"/>
  <c r="G12" s="1"/>
  <c r="G5"/>
  <c r="G4"/>
  <c r="G3"/>
  <c r="G1"/>
  <c r="G62" i="1"/>
  <c r="G61"/>
  <c r="G60"/>
  <c r="G59"/>
  <c r="G58"/>
  <c r="G57"/>
  <c r="G56"/>
  <c r="G55"/>
  <c r="G63" s="1"/>
  <c r="G52"/>
  <c r="G49"/>
  <c r="G48"/>
  <c r="G47"/>
  <c r="G46"/>
  <c r="G45"/>
  <c r="G50" s="1"/>
  <c r="G42"/>
  <c r="G40"/>
  <c r="G37"/>
  <c r="G36"/>
  <c r="G38" s="1"/>
  <c r="G32"/>
  <c r="G31"/>
  <c r="G30"/>
  <c r="G29"/>
  <c r="G28"/>
  <c r="G33" s="1"/>
  <c r="G24"/>
  <c r="G23"/>
  <c r="G22"/>
  <c r="G21"/>
  <c r="G20"/>
  <c r="G19"/>
  <c r="G18"/>
  <c r="G14"/>
  <c r="G13"/>
  <c r="G12"/>
  <c r="G8"/>
  <c r="G7"/>
  <c r="G6"/>
  <c r="G5"/>
  <c r="G4"/>
  <c r="G3"/>
  <c r="G1"/>
  <c r="E1"/>
  <c r="E107" i="2"/>
  <c r="E40"/>
  <c r="E55" i="3"/>
  <c r="E54"/>
  <c r="E53"/>
  <c r="E52"/>
  <c r="E51"/>
  <c r="E50"/>
  <c r="E49"/>
  <c r="E48"/>
  <c r="E56" s="1"/>
  <c r="E44"/>
  <c r="E43"/>
  <c r="E42"/>
  <c r="E41"/>
  <c r="E40"/>
  <c r="E45" s="1"/>
  <c r="E37"/>
  <c r="E34"/>
  <c r="E33"/>
  <c r="E35" s="1"/>
  <c r="E29"/>
  <c r="E28"/>
  <c r="E27"/>
  <c r="E23"/>
  <c r="E22"/>
  <c r="E21"/>
  <c r="E20"/>
  <c r="E19"/>
  <c r="E24" s="1"/>
  <c r="E16"/>
  <c r="E14"/>
  <c r="E11"/>
  <c r="E10"/>
  <c r="E9"/>
  <c r="E12" s="1"/>
  <c r="E5"/>
  <c r="E4"/>
  <c r="E3"/>
  <c r="E1"/>
  <c r="E62" i="1"/>
  <c r="E61"/>
  <c r="E60"/>
  <c r="E59"/>
  <c r="E58"/>
  <c r="E57"/>
  <c r="E56"/>
  <c r="E55"/>
  <c r="E63" s="1"/>
  <c r="E52"/>
  <c r="E49"/>
  <c r="E48"/>
  <c r="E47"/>
  <c r="E46"/>
  <c r="E45"/>
  <c r="E50" s="1"/>
  <c r="E42"/>
  <c r="E40"/>
  <c r="E37"/>
  <c r="E36"/>
  <c r="E38" s="1"/>
  <c r="E32"/>
  <c r="E31"/>
  <c r="E30"/>
  <c r="E29"/>
  <c r="E28"/>
  <c r="E33" s="1"/>
  <c r="E24"/>
  <c r="E23"/>
  <c r="E22"/>
  <c r="E21"/>
  <c r="E20"/>
  <c r="E19"/>
  <c r="E18"/>
  <c r="E14"/>
  <c r="E13"/>
  <c r="E12"/>
  <c r="E8"/>
  <c r="E7"/>
  <c r="E6"/>
  <c r="E5"/>
  <c r="E4"/>
  <c r="E3"/>
  <c r="C107" i="2"/>
  <c r="B107"/>
  <c r="C81"/>
  <c r="B81"/>
  <c r="C40"/>
  <c r="B40"/>
  <c r="H9" i="1" l="1"/>
  <c r="H15"/>
  <c r="H25"/>
  <c r="H6" i="3"/>
  <c r="H30"/>
  <c r="G9" i="1"/>
  <c r="G15"/>
  <c r="G25"/>
  <c r="G6" i="3"/>
  <c r="G30"/>
  <c r="E9" i="1"/>
  <c r="E15"/>
  <c r="E25"/>
  <c r="E6" i="3"/>
  <c r="E30"/>
  <c r="C55"/>
  <c r="C54"/>
  <c r="C53"/>
  <c r="C52"/>
  <c r="C51"/>
  <c r="C50"/>
  <c r="C49"/>
  <c r="C48"/>
  <c r="C44"/>
  <c r="C43"/>
  <c r="C42"/>
  <c r="C41"/>
  <c r="C40"/>
  <c r="C45" s="1"/>
  <c r="C37"/>
  <c r="C34"/>
  <c r="C33"/>
  <c r="C29"/>
  <c r="C28"/>
  <c r="C27"/>
  <c r="C23"/>
  <c r="C22"/>
  <c r="C21"/>
  <c r="C20"/>
  <c r="C19"/>
  <c r="C16"/>
  <c r="C14"/>
  <c r="C11"/>
  <c r="C10"/>
  <c r="C9"/>
  <c r="C12" s="1"/>
  <c r="C5"/>
  <c r="C4"/>
  <c r="C3"/>
  <c r="C1"/>
  <c r="B55"/>
  <c r="B54"/>
  <c r="B53"/>
  <c r="B52"/>
  <c r="B51"/>
  <c r="B50"/>
  <c r="B49"/>
  <c r="B48"/>
  <c r="B56" s="1"/>
  <c r="B44"/>
  <c r="B43"/>
  <c r="B42"/>
  <c r="B41"/>
  <c r="B40"/>
  <c r="B37"/>
  <c r="B34"/>
  <c r="B33"/>
  <c r="B35" s="1"/>
  <c r="B29"/>
  <c r="B28"/>
  <c r="B27"/>
  <c r="B23"/>
  <c r="B22"/>
  <c r="B21"/>
  <c r="B20"/>
  <c r="B19"/>
  <c r="B24" s="1"/>
  <c r="B16"/>
  <c r="B14"/>
  <c r="B11"/>
  <c r="B10"/>
  <c r="B9"/>
  <c r="B5"/>
  <c r="B4"/>
  <c r="B3"/>
  <c r="B1"/>
  <c r="C62" i="1"/>
  <c r="C61"/>
  <c r="C60"/>
  <c r="C59"/>
  <c r="C58"/>
  <c r="C57"/>
  <c r="C56"/>
  <c r="C55"/>
  <c r="C63" s="1"/>
  <c r="C52"/>
  <c r="C49"/>
  <c r="C48"/>
  <c r="C47"/>
  <c r="C46"/>
  <c r="C45"/>
  <c r="C50" s="1"/>
  <c r="C42"/>
  <c r="C40"/>
  <c r="C37"/>
  <c r="C36"/>
  <c r="C38" s="1"/>
  <c r="C32"/>
  <c r="C31"/>
  <c r="C30"/>
  <c r="C29"/>
  <c r="C28"/>
  <c r="C24"/>
  <c r="C23"/>
  <c r="C22"/>
  <c r="C21"/>
  <c r="C20"/>
  <c r="C19"/>
  <c r="C18"/>
  <c r="C14"/>
  <c r="C13"/>
  <c r="C12"/>
  <c r="C8"/>
  <c r="C7"/>
  <c r="C6"/>
  <c r="C5"/>
  <c r="C4"/>
  <c r="C3"/>
  <c r="C1"/>
  <c r="B62"/>
  <c r="B61"/>
  <c r="B60"/>
  <c r="B59"/>
  <c r="B58"/>
  <c r="B57"/>
  <c r="B56"/>
  <c r="B55"/>
  <c r="B63" s="1"/>
  <c r="B52"/>
  <c r="B49"/>
  <c r="B48"/>
  <c r="B47"/>
  <c r="B46"/>
  <c r="B45"/>
  <c r="B50" s="1"/>
  <c r="B42"/>
  <c r="B40"/>
  <c r="B37"/>
  <c r="B36"/>
  <c r="B38" s="1"/>
  <c r="B32"/>
  <c r="B31"/>
  <c r="B30"/>
  <c r="B29"/>
  <c r="B28"/>
  <c r="B24"/>
  <c r="B23"/>
  <c r="B22"/>
  <c r="B21"/>
  <c r="B20"/>
  <c r="B19"/>
  <c r="B18"/>
  <c r="B14"/>
  <c r="B13"/>
  <c r="B12"/>
  <c r="B8"/>
  <c r="B7"/>
  <c r="B6"/>
  <c r="B5"/>
  <c r="B4"/>
  <c r="B3"/>
  <c r="B1"/>
  <c r="J40" i="2"/>
  <c r="I40"/>
  <c r="J55" i="3"/>
  <c r="J54"/>
  <c r="J53"/>
  <c r="J52"/>
  <c r="J51"/>
  <c r="J50"/>
  <c r="J49"/>
  <c r="J48"/>
  <c r="J44"/>
  <c r="J43"/>
  <c r="J42"/>
  <c r="J41"/>
  <c r="J40"/>
  <c r="J37"/>
  <c r="J34"/>
  <c r="J33"/>
  <c r="J29"/>
  <c r="J28"/>
  <c r="J27"/>
  <c r="J22"/>
  <c r="J21"/>
  <c r="J20"/>
  <c r="J19"/>
  <c r="J16"/>
  <c r="J14"/>
  <c r="J11"/>
  <c r="J10"/>
  <c r="J9"/>
  <c r="J5"/>
  <c r="J4"/>
  <c r="J3"/>
  <c r="J1"/>
  <c r="J62" i="1"/>
  <c r="J61"/>
  <c r="J60"/>
  <c r="J59"/>
  <c r="J58"/>
  <c r="J57"/>
  <c r="J56"/>
  <c r="J55"/>
  <c r="J52"/>
  <c r="J49"/>
  <c r="J48"/>
  <c r="J47"/>
  <c r="J46"/>
  <c r="J45"/>
  <c r="J42"/>
  <c r="J40"/>
  <c r="J37"/>
  <c r="J36"/>
  <c r="J31"/>
  <c r="J30"/>
  <c r="J29"/>
  <c r="J28"/>
  <c r="J24"/>
  <c r="J23"/>
  <c r="J22"/>
  <c r="J21"/>
  <c r="J20"/>
  <c r="J19"/>
  <c r="J18"/>
  <c r="J14"/>
  <c r="J13"/>
  <c r="J12"/>
  <c r="J8"/>
  <c r="J7"/>
  <c r="J6"/>
  <c r="J5"/>
  <c r="J4"/>
  <c r="J3"/>
  <c r="J1"/>
  <c r="J107" i="2"/>
  <c r="J23" i="3" s="1"/>
  <c r="L55"/>
  <c r="L54"/>
  <c r="L53"/>
  <c r="L52"/>
  <c r="L51"/>
  <c r="L50"/>
  <c r="L49"/>
  <c r="L48"/>
  <c r="L44"/>
  <c r="L43"/>
  <c r="L42"/>
  <c r="L41"/>
  <c r="L40"/>
  <c r="L37"/>
  <c r="L34"/>
  <c r="L33"/>
  <c r="L29"/>
  <c r="L28"/>
  <c r="L27"/>
  <c r="L22"/>
  <c r="L21"/>
  <c r="L20"/>
  <c r="L19"/>
  <c r="L16"/>
  <c r="L14"/>
  <c r="L11"/>
  <c r="L10"/>
  <c r="L9"/>
  <c r="L5"/>
  <c r="L4"/>
  <c r="L3"/>
  <c r="L1"/>
  <c r="K55"/>
  <c r="K54"/>
  <c r="K53"/>
  <c r="K52"/>
  <c r="K51"/>
  <c r="K50"/>
  <c r="K49"/>
  <c r="K48"/>
  <c r="K44"/>
  <c r="K43"/>
  <c r="K42"/>
  <c r="K41"/>
  <c r="K40"/>
  <c r="K37"/>
  <c r="K34"/>
  <c r="K33"/>
  <c r="K29"/>
  <c r="K28"/>
  <c r="K27"/>
  <c r="K22"/>
  <c r="K21"/>
  <c r="K20"/>
  <c r="K19"/>
  <c r="K16"/>
  <c r="K14"/>
  <c r="K11"/>
  <c r="K10"/>
  <c r="K9"/>
  <c r="K5"/>
  <c r="K4"/>
  <c r="K3"/>
  <c r="K1"/>
  <c r="I55"/>
  <c r="I54"/>
  <c r="I53"/>
  <c r="I52"/>
  <c r="I51"/>
  <c r="I50"/>
  <c r="I49"/>
  <c r="I48"/>
  <c r="I44"/>
  <c r="I43"/>
  <c r="I42"/>
  <c r="I41"/>
  <c r="I40"/>
  <c r="I37"/>
  <c r="I34"/>
  <c r="I33"/>
  <c r="I29"/>
  <c r="I28"/>
  <c r="I27"/>
  <c r="I22"/>
  <c r="I21"/>
  <c r="I20"/>
  <c r="I19"/>
  <c r="I16"/>
  <c r="I14"/>
  <c r="I11"/>
  <c r="I10"/>
  <c r="I9"/>
  <c r="I5"/>
  <c r="I4"/>
  <c r="I3"/>
  <c r="I1"/>
  <c r="L62" i="1"/>
  <c r="L61"/>
  <c r="L60"/>
  <c r="L59"/>
  <c r="L58"/>
  <c r="L57"/>
  <c r="L56"/>
  <c r="L55"/>
  <c r="L52"/>
  <c r="L49"/>
  <c r="L48"/>
  <c r="L47"/>
  <c r="L46"/>
  <c r="L45"/>
  <c r="L42"/>
  <c r="L40"/>
  <c r="L37"/>
  <c r="L36"/>
  <c r="L31"/>
  <c r="L30"/>
  <c r="L29"/>
  <c r="L28"/>
  <c r="L24"/>
  <c r="L23"/>
  <c r="L22"/>
  <c r="L21"/>
  <c r="L20"/>
  <c r="L19"/>
  <c r="L18"/>
  <c r="L14"/>
  <c r="L13"/>
  <c r="L12"/>
  <c r="L8"/>
  <c r="L7"/>
  <c r="L6"/>
  <c r="L5"/>
  <c r="L4"/>
  <c r="L3"/>
  <c r="L1"/>
  <c r="K62"/>
  <c r="K61"/>
  <c r="K60"/>
  <c r="K59"/>
  <c r="K58"/>
  <c r="K57"/>
  <c r="K56"/>
  <c r="K55"/>
  <c r="K52"/>
  <c r="K49"/>
  <c r="K48"/>
  <c r="K47"/>
  <c r="K46"/>
  <c r="K45"/>
  <c r="K42"/>
  <c r="K40"/>
  <c r="K37"/>
  <c r="K36"/>
  <c r="K31"/>
  <c r="K30"/>
  <c r="K29"/>
  <c r="K28"/>
  <c r="K24"/>
  <c r="K23"/>
  <c r="K22"/>
  <c r="K21"/>
  <c r="K20"/>
  <c r="K19"/>
  <c r="K18"/>
  <c r="K14"/>
  <c r="K13"/>
  <c r="K12"/>
  <c r="K8"/>
  <c r="K7"/>
  <c r="K6"/>
  <c r="K5"/>
  <c r="K4"/>
  <c r="K3"/>
  <c r="K1"/>
  <c r="I62"/>
  <c r="I61"/>
  <c r="I60"/>
  <c r="I59"/>
  <c r="I58"/>
  <c r="I57"/>
  <c r="I56"/>
  <c r="I55"/>
  <c r="I52"/>
  <c r="I49"/>
  <c r="I48"/>
  <c r="I47"/>
  <c r="I46"/>
  <c r="I45"/>
  <c r="I42"/>
  <c r="I40"/>
  <c r="I37"/>
  <c r="I36"/>
  <c r="I31"/>
  <c r="I30"/>
  <c r="I29"/>
  <c r="I28"/>
  <c r="I24"/>
  <c r="I23"/>
  <c r="I22"/>
  <c r="I21"/>
  <c r="I20"/>
  <c r="I19"/>
  <c r="I18"/>
  <c r="I14"/>
  <c r="I13"/>
  <c r="I12"/>
  <c r="I8"/>
  <c r="I7"/>
  <c r="I6"/>
  <c r="I5"/>
  <c r="I4"/>
  <c r="I3"/>
  <c r="I1"/>
  <c r="L23" i="3"/>
  <c r="K23"/>
  <c r="I107" i="2"/>
  <c r="I23" i="3" s="1"/>
  <c r="D55"/>
  <c r="D54"/>
  <c r="D53"/>
  <c r="D52"/>
  <c r="D51"/>
  <c r="D50"/>
  <c r="D49"/>
  <c r="D48"/>
  <c r="D44"/>
  <c r="D43"/>
  <c r="D42"/>
  <c r="D41"/>
  <c r="D40"/>
  <c r="D37"/>
  <c r="D34"/>
  <c r="D33"/>
  <c r="D29"/>
  <c r="D28"/>
  <c r="D27"/>
  <c r="D23"/>
  <c r="D22"/>
  <c r="D21"/>
  <c r="D20"/>
  <c r="D19"/>
  <c r="D16"/>
  <c r="D14"/>
  <c r="D11"/>
  <c r="D10"/>
  <c r="D9"/>
  <c r="D5"/>
  <c r="D4"/>
  <c r="D3"/>
  <c r="D1"/>
  <c r="D62" i="1"/>
  <c r="D61"/>
  <c r="D60"/>
  <c r="D59"/>
  <c r="D58"/>
  <c r="D57"/>
  <c r="D56"/>
  <c r="D55"/>
  <c r="D52"/>
  <c r="D49"/>
  <c r="D48"/>
  <c r="D47"/>
  <c r="D46"/>
  <c r="D45"/>
  <c r="D42"/>
  <c r="D40"/>
  <c r="D37"/>
  <c r="D36"/>
  <c r="D32"/>
  <c r="D31"/>
  <c r="D30"/>
  <c r="D29"/>
  <c r="D28"/>
  <c r="D24"/>
  <c r="D23"/>
  <c r="D22"/>
  <c r="D21"/>
  <c r="D20"/>
  <c r="D19"/>
  <c r="D18"/>
  <c r="D14"/>
  <c r="D13"/>
  <c r="D12"/>
  <c r="D8"/>
  <c r="D7"/>
  <c r="D6"/>
  <c r="D5"/>
  <c r="D4"/>
  <c r="D3"/>
  <c r="D1"/>
  <c r="H58" i="3" l="1"/>
  <c r="H65" i="1"/>
  <c r="G58" i="3"/>
  <c r="G65" i="1"/>
  <c r="E58" i="3"/>
  <c r="E65" i="1"/>
  <c r="D35" i="3"/>
  <c r="I35"/>
  <c r="J35"/>
  <c r="B33" i="1"/>
  <c r="C33"/>
  <c r="B12" i="3"/>
  <c r="B45"/>
  <c r="C24"/>
  <c r="C35"/>
  <c r="C56"/>
  <c r="I32" i="1"/>
  <c r="K32"/>
  <c r="L32"/>
  <c r="J32"/>
  <c r="B9"/>
  <c r="B15"/>
  <c r="B25"/>
  <c r="C9"/>
  <c r="C15"/>
  <c r="C25"/>
  <c r="B6" i="3"/>
  <c r="B30"/>
  <c r="C6"/>
  <c r="C30"/>
  <c r="I15" i="1"/>
  <c r="I30" i="3"/>
  <c r="L6"/>
  <c r="L35"/>
  <c r="J6"/>
  <c r="J9" i="1"/>
  <c r="J15"/>
  <c r="J33"/>
  <c r="J38"/>
  <c r="J50"/>
  <c r="D38"/>
  <c r="K6" i="3"/>
  <c r="J25" i="1"/>
  <c r="J12" i="3"/>
  <c r="J24"/>
  <c r="D33" i="1"/>
  <c r="I38"/>
  <c r="K38"/>
  <c r="I12" i="3"/>
  <c r="K35"/>
  <c r="J63" i="1"/>
  <c r="J30" i="3"/>
  <c r="I25" i="1"/>
  <c r="K15"/>
  <c r="K30" i="3"/>
  <c r="J65" i="1"/>
  <c r="J45" i="3"/>
  <c r="J56"/>
  <c r="K12"/>
  <c r="L56"/>
  <c r="D24"/>
  <c r="L12"/>
  <c r="L30"/>
  <c r="K63" i="1"/>
  <c r="L15"/>
  <c r="D15"/>
  <c r="D63"/>
  <c r="D6" i="3"/>
  <c r="D45"/>
  <c r="I63" i="1"/>
  <c r="L9"/>
  <c r="L33"/>
  <c r="L38"/>
  <c r="L50"/>
  <c r="K45" i="3"/>
  <c r="K56"/>
  <c r="L24"/>
  <c r="L45"/>
  <c r="D25" i="1"/>
  <c r="D12" i="3"/>
  <c r="D56"/>
  <c r="K9" i="1"/>
  <c r="K33"/>
  <c r="K50"/>
  <c r="L25"/>
  <c r="I45" i="3"/>
  <c r="I56"/>
  <c r="K24"/>
  <c r="K58" s="1"/>
  <c r="D9" i="1"/>
  <c r="D50"/>
  <c r="D30" i="3"/>
  <c r="I9" i="1"/>
  <c r="I33"/>
  <c r="I50"/>
  <c r="K25"/>
  <c r="L63"/>
  <c r="I6" i="3"/>
  <c r="I24"/>
  <c r="D65" i="1" l="1"/>
  <c r="C58" i="3"/>
  <c r="B58"/>
  <c r="C65" i="1"/>
  <c r="B65"/>
  <c r="I65"/>
  <c r="D58" i="3"/>
  <c r="I58"/>
  <c r="J58"/>
  <c r="L58"/>
  <c r="K65" i="1"/>
  <c r="L65"/>
</calcChain>
</file>

<file path=xl/sharedStrings.xml><?xml version="1.0" encoding="utf-8"?>
<sst xmlns="http://schemas.openxmlformats.org/spreadsheetml/2006/main" count="249" uniqueCount="137">
  <si>
    <t>MAPLE</t>
  </si>
  <si>
    <t>MATLAB</t>
  </si>
  <si>
    <t>Mathematica</t>
  </si>
  <si>
    <t>Photoshop</t>
  </si>
  <si>
    <t>ACDSee</t>
  </si>
  <si>
    <t>Paint.NET</t>
  </si>
  <si>
    <t>PaintShop Pro</t>
  </si>
  <si>
    <t>Visual Studio</t>
  </si>
  <si>
    <t>ViewPerf</t>
  </si>
  <si>
    <t>Audio</t>
  </si>
  <si>
    <t>DivX</t>
  </si>
  <si>
    <t>x264</t>
  </si>
  <si>
    <t>XviD</t>
  </si>
  <si>
    <t>Canopus</t>
  </si>
  <si>
    <t>STALKER: Clear Sky</t>
  </si>
  <si>
    <t>Devil May Cry 4</t>
  </si>
  <si>
    <t>Far Cry 2</t>
  </si>
  <si>
    <t>Lost Planet</t>
  </si>
  <si>
    <t>Total</t>
  </si>
  <si>
    <t>Rendering</t>
  </si>
  <si>
    <t>Java</t>
  </si>
  <si>
    <t>Overall</t>
  </si>
  <si>
    <t>3ds max</t>
  </si>
  <si>
    <t>Graphics</t>
  </si>
  <si>
    <t>Maya</t>
  </si>
  <si>
    <t>GFX</t>
  </si>
  <si>
    <t>CPU</t>
  </si>
  <si>
    <t>Lightwave</t>
  </si>
  <si>
    <t>Interactive</t>
  </si>
  <si>
    <t>Multitasking</t>
  </si>
  <si>
    <t>I/O</t>
  </si>
  <si>
    <t>Catia</t>
  </si>
  <si>
    <t>Pro/ENGINEER</t>
  </si>
  <si>
    <t>SolidWorks</t>
  </si>
  <si>
    <t>UGS Teamcenter</t>
  </si>
  <si>
    <t>7-Zip</t>
  </si>
  <si>
    <t>WinRAR</t>
  </si>
  <si>
    <t>LAME MP3</t>
  </si>
  <si>
    <t>Apple Lossless</t>
  </si>
  <si>
    <t>FLAC</t>
  </si>
  <si>
    <t>Nero AAC</t>
  </si>
  <si>
    <t>Monkeys Audio</t>
  </si>
  <si>
    <t>OGG Vorbis</t>
  </si>
  <si>
    <t>Disk</t>
  </si>
  <si>
    <t>UGS NX</t>
  </si>
  <si>
    <t>Compiler</t>
  </si>
  <si>
    <t>Compress</t>
  </si>
  <si>
    <t>Crypto</t>
  </si>
  <si>
    <t>Derby</t>
  </si>
  <si>
    <t>MPEGAudio</t>
  </si>
  <si>
    <t>Scimark.large</t>
  </si>
  <si>
    <t>Scimark.small</t>
  </si>
  <si>
    <t>Serial</t>
  </si>
  <si>
    <t>Startup</t>
  </si>
  <si>
    <t>Sunflow</t>
  </si>
  <si>
    <t>XML</t>
  </si>
  <si>
    <t>Composite</t>
  </si>
  <si>
    <t>Internal</t>
  </si>
  <si>
    <t>MMA</t>
  </si>
  <si>
    <t>Matrix Calculation</t>
  </si>
  <si>
    <t>Matrix Functions</t>
  </si>
  <si>
    <t>Programmation</t>
  </si>
  <si>
    <t>Statistics</t>
  </si>
  <si>
    <t>PhotoImpact</t>
  </si>
  <si>
    <t>Blur</t>
  </si>
  <si>
    <t>Sharp</t>
  </si>
  <si>
    <t>Light</t>
  </si>
  <si>
    <t>Resize</t>
  </si>
  <si>
    <t>Rotate</t>
  </si>
  <si>
    <t>Convert</t>
  </si>
  <si>
    <t>Transform</t>
  </si>
  <si>
    <t>Filters</t>
  </si>
  <si>
    <t>HDPlay</t>
  </si>
  <si>
    <t>Software</t>
  </si>
  <si>
    <t>Hardware</t>
  </si>
  <si>
    <t>Mainconcept/VC-1</t>
  </si>
  <si>
    <t>Scene 1</t>
  </si>
  <si>
    <t>Scene 2</t>
  </si>
  <si>
    <t>Scene 3</t>
  </si>
  <si>
    <t>Scene 4</t>
  </si>
  <si>
    <t>GTA4</t>
  </si>
  <si>
    <t>Snow</t>
  </si>
  <si>
    <t>Cave</t>
  </si>
  <si>
    <t>Average</t>
  </si>
  <si>
    <t>Unreal Tournament 3</t>
  </si>
  <si>
    <t>Crysis: Warhead</t>
  </si>
  <si>
    <t>World in Conflict</t>
  </si>
  <si>
    <t>Intel Core 2 Quad Q9300</t>
  </si>
  <si>
    <t>голубой фон — чем больше результат, тем лучше</t>
  </si>
  <si>
    <t>зелёный фон — чем меньше результат, тем лучше</t>
  </si>
  <si>
    <t>Raster Graphics</t>
  </si>
  <si>
    <t>Data Compression</t>
  </si>
  <si>
    <t>Score</t>
  </si>
  <si>
    <t>VC-1</t>
  </si>
  <si>
    <t>Grand Theft Auto 4</t>
  </si>
  <si>
    <t>Overall Score</t>
  </si>
  <si>
    <t>3D Modeling</t>
  </si>
  <si>
    <t>CAD/CAM</t>
  </si>
  <si>
    <t>Compile</t>
  </si>
  <si>
    <t>Archivers</t>
  </si>
  <si>
    <t>Audio Encoding</t>
  </si>
  <si>
    <t>Video Encoding</t>
  </si>
  <si>
    <t>Games</t>
  </si>
  <si>
    <t>Science</t>
  </si>
  <si>
    <t>Interpretation (Java)</t>
  </si>
  <si>
    <t>Compilation (MSVC++)</t>
  </si>
  <si>
    <t>3D Visualisation</t>
  </si>
  <si>
    <t>Science &amp; Engineering Computation</t>
  </si>
  <si>
    <t>3D Games</t>
  </si>
  <si>
    <t>3D Rendering</t>
  </si>
  <si>
    <t>CONFIG</t>
  </si>
  <si>
    <t>RAM</t>
  </si>
  <si>
    <t>MB</t>
  </si>
  <si>
    <t>4 GB DDR3-1333 7-7-7-20-1T unganged</t>
  </si>
  <si>
    <t xml:space="preserve">ASUS P5Q Deluxe (P45) </t>
  </si>
  <si>
    <t>ProCoder</t>
  </si>
  <si>
    <t>4 GB DDR2-1066 5-5-5-15-2T</t>
  </si>
  <si>
    <t>6 GB DDR3-1333 8-8-8-24-2T unganged</t>
  </si>
  <si>
    <t>6 GB DDR3-1066 8-8-8-19</t>
  </si>
  <si>
    <t>Intel DX58SO (X58)</t>
  </si>
  <si>
    <t>Intel Core i7 920 2x2</t>
  </si>
  <si>
    <t>4 GB DDR3-1066 8-8-8-19</t>
  </si>
  <si>
    <t>4 GB DDR3-1333 9-9-9-24</t>
  </si>
  <si>
    <t>Phenom II X4 965 (4 GB DDR3)</t>
  </si>
  <si>
    <t>Phenom II X4 965 (6 GB DDR3)</t>
  </si>
  <si>
    <t>ASUS M4A78T-E  (790GX)</t>
  </si>
  <si>
    <t xml:space="preserve">Gigabyte P55-UD6 (P55) </t>
  </si>
  <si>
    <t>Intel Core i7 920 3x2</t>
  </si>
  <si>
    <t>Intel Core i7 920 1x4</t>
  </si>
  <si>
    <t>Intel Core i7 920 3x1</t>
  </si>
  <si>
    <t>Intel Core i7 860 2x2</t>
  </si>
  <si>
    <t>Intel Core i7 860 4x2 slow</t>
  </si>
  <si>
    <t>8 GB DDR3-1333 9-9-9-24</t>
  </si>
  <si>
    <t>Intel Core i7 860 4x2 fast</t>
  </si>
  <si>
    <t>8 GB DDR3-1600 9-9-9-24</t>
  </si>
  <si>
    <t>Intel Core i7 860 2x(2+1)</t>
  </si>
  <si>
    <t>6 GB DDR3-1066 9-8-8-20</t>
  </si>
</sst>
</file>

<file path=xl/styles.xml><?xml version="1.0" encoding="utf-8"?>
<styleSheet xmlns="http://schemas.openxmlformats.org/spreadsheetml/2006/main">
  <numFmts count="4">
    <numFmt numFmtId="164" formatCode="[$-F400]h:mm:ss\ AM/PM"/>
    <numFmt numFmtId="165" formatCode="0.0"/>
    <numFmt numFmtId="166" formatCode="0.0000"/>
    <numFmt numFmtId="167" formatCode="0.000000"/>
  </numFmts>
  <fonts count="7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1" xfId="0" applyNumberFormat="1" applyBorder="1" applyAlignment="1">
      <alignment horizontal="center"/>
    </xf>
    <xf numFmtId="0" fontId="0" fillId="2" borderId="1" xfId="0" applyFill="1" applyBorder="1"/>
    <xf numFmtId="0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1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3" fillId="2" borderId="1" xfId="0" applyFont="1" applyFill="1" applyBorder="1"/>
    <xf numFmtId="0" fontId="3" fillId="3" borderId="1" xfId="0" applyFont="1" applyFill="1" applyBorder="1"/>
    <xf numFmtId="0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9" fontId="0" fillId="3" borderId="1" xfId="0" applyNumberFormat="1" applyFill="1" applyBorder="1" applyAlignment="1">
      <alignment horizontal="center"/>
    </xf>
    <xf numFmtId="21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wrapText="1"/>
    </xf>
    <xf numFmtId="21" fontId="0" fillId="3" borderId="1" xfId="0" applyNumberFormat="1" applyFill="1" applyBorder="1"/>
    <xf numFmtId="9" fontId="0" fillId="3" borderId="1" xfId="0" applyNumberFormat="1" applyFill="1" applyBorder="1"/>
    <xf numFmtId="166" fontId="0" fillId="2" borderId="1" xfId="0" applyNumberFormat="1" applyFill="1" applyBorder="1" applyAlignment="1">
      <alignment horizontal="center"/>
    </xf>
    <xf numFmtId="167" fontId="0" fillId="3" borderId="1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0"/>
  <sheetViews>
    <sheetView tabSelected="1" workbookViewId="0">
      <pane xSplit="1" ySplit="1" topLeftCell="D131" activePane="bottomRight" state="frozen"/>
      <selection pane="topRight" activeCell="B1" sqref="B1"/>
      <selection pane="bottomLeft" activeCell="A2" sqref="A2"/>
      <selection pane="bottomRight" activeCell="F131" sqref="F131"/>
    </sheetView>
  </sheetViews>
  <sheetFormatPr defaultRowHeight="12.75"/>
  <cols>
    <col min="1" max="1" width="24.5703125" style="1" bestFit="1" customWidth="1"/>
    <col min="2" max="3" width="20.7109375" style="2" customWidth="1"/>
    <col min="4" max="4" width="15.42578125" style="2" bestFit="1" customWidth="1"/>
    <col min="5" max="6" width="15.42578125" style="2" customWidth="1"/>
    <col min="7" max="8" width="17.28515625" style="2" customWidth="1"/>
    <col min="9" max="10" width="14.140625" style="1" customWidth="1"/>
    <col min="11" max="11" width="13.5703125" style="1" customWidth="1"/>
    <col min="12" max="12" width="13.42578125" style="1" customWidth="1"/>
    <col min="13" max="16384" width="9.140625" style="1"/>
  </cols>
  <sheetData>
    <row r="1" spans="1:12" ht="30">
      <c r="B1" s="15" t="s">
        <v>123</v>
      </c>
      <c r="C1" s="15" t="s">
        <v>124</v>
      </c>
      <c r="D1" s="15" t="s">
        <v>87</v>
      </c>
      <c r="E1" s="15" t="s">
        <v>130</v>
      </c>
      <c r="F1" s="15" t="s">
        <v>135</v>
      </c>
      <c r="G1" s="15" t="s">
        <v>131</v>
      </c>
      <c r="H1" s="15" t="s">
        <v>133</v>
      </c>
      <c r="I1" s="15" t="s">
        <v>127</v>
      </c>
      <c r="J1" s="15" t="s">
        <v>120</v>
      </c>
      <c r="K1" s="15" t="s">
        <v>128</v>
      </c>
      <c r="L1" s="15" t="s">
        <v>129</v>
      </c>
    </row>
    <row r="2" spans="1:12" s="25" customFormat="1" ht="15.75">
      <c r="A2" s="22" t="s">
        <v>22</v>
      </c>
      <c r="B2" s="24"/>
      <c r="C2" s="24"/>
      <c r="D2" s="24"/>
      <c r="E2" s="24"/>
      <c r="F2" s="24"/>
      <c r="G2" s="24"/>
      <c r="H2" s="24"/>
    </row>
    <row r="3" spans="1:12" s="3" customFormat="1">
      <c r="A3" s="3" t="s">
        <v>23</v>
      </c>
      <c r="B3" s="4">
        <v>14.42</v>
      </c>
      <c r="C3" s="4">
        <v>14.41</v>
      </c>
      <c r="D3" s="4">
        <v>12.65</v>
      </c>
      <c r="E3" s="4">
        <v>14.34</v>
      </c>
      <c r="F3" s="4">
        <v>14.76</v>
      </c>
      <c r="G3" s="4">
        <v>15.64</v>
      </c>
      <c r="H3" s="4">
        <v>15.08</v>
      </c>
      <c r="I3" s="3">
        <v>13.75</v>
      </c>
      <c r="J3" s="3">
        <v>14.77</v>
      </c>
      <c r="K3" s="3">
        <v>14.76</v>
      </c>
      <c r="L3" s="3">
        <v>14.13</v>
      </c>
    </row>
    <row r="4" spans="1:12" s="3" customFormat="1">
      <c r="A4" s="3" t="s">
        <v>19</v>
      </c>
      <c r="B4" s="4">
        <v>14.68</v>
      </c>
      <c r="C4" s="4">
        <v>14.65</v>
      </c>
      <c r="D4" s="4">
        <v>10.35</v>
      </c>
      <c r="E4" s="4">
        <v>16.39</v>
      </c>
      <c r="F4" s="4">
        <v>16.39</v>
      </c>
      <c r="G4" s="4">
        <v>16.54</v>
      </c>
      <c r="H4" s="4">
        <v>15.82</v>
      </c>
      <c r="I4" s="3">
        <v>15.24</v>
      </c>
      <c r="J4" s="3">
        <v>15.57</v>
      </c>
      <c r="K4" s="3">
        <v>15.34</v>
      </c>
      <c r="L4" s="3">
        <v>15.38</v>
      </c>
    </row>
    <row r="5" spans="1:12" s="3" customFormat="1">
      <c r="A5" s="3" t="s">
        <v>21</v>
      </c>
      <c r="B5" s="4">
        <v>14.55</v>
      </c>
      <c r="C5" s="4">
        <v>14.52</v>
      </c>
      <c r="D5" s="4">
        <v>11.44</v>
      </c>
      <c r="E5" s="4">
        <v>15.33</v>
      </c>
      <c r="F5" s="4">
        <v>15.55</v>
      </c>
      <c r="G5" s="4">
        <v>16.079999999999998</v>
      </c>
      <c r="H5" s="4">
        <v>15.44</v>
      </c>
      <c r="I5" s="3">
        <v>14.47</v>
      </c>
      <c r="J5" s="3">
        <v>15.16</v>
      </c>
      <c r="K5" s="3">
        <v>15.04</v>
      </c>
      <c r="L5" s="3">
        <v>14.75</v>
      </c>
    </row>
    <row r="7" spans="1:12" s="25" customFormat="1" ht="15.75">
      <c r="A7" s="22" t="s">
        <v>27</v>
      </c>
      <c r="B7" s="24"/>
      <c r="C7" s="24"/>
      <c r="D7" s="24"/>
      <c r="E7" s="24"/>
      <c r="F7" s="24"/>
      <c r="G7" s="24"/>
      <c r="H7" s="24"/>
    </row>
    <row r="8" spans="1:12" s="11" customFormat="1">
      <c r="A8" s="11" t="s">
        <v>28</v>
      </c>
      <c r="B8" s="10">
        <v>16.09</v>
      </c>
      <c r="C8" s="10">
        <v>16.690000000000001</v>
      </c>
      <c r="D8" s="10">
        <v>19.440000000000001</v>
      </c>
      <c r="E8" s="10">
        <v>15.36</v>
      </c>
      <c r="F8" s="10">
        <v>15.29</v>
      </c>
      <c r="G8" s="10">
        <v>15.31</v>
      </c>
      <c r="H8" s="10">
        <v>15.48</v>
      </c>
      <c r="I8" s="11">
        <v>15.31</v>
      </c>
      <c r="J8" s="11">
        <v>16.02</v>
      </c>
      <c r="K8" s="11">
        <v>16.239999999999998</v>
      </c>
      <c r="L8" s="11">
        <v>15.91</v>
      </c>
    </row>
    <row r="9" spans="1:12" s="11" customFormat="1">
      <c r="A9" s="11" t="s">
        <v>29</v>
      </c>
      <c r="B9" s="10">
        <v>30.6</v>
      </c>
      <c r="C9" s="10">
        <v>31.68</v>
      </c>
      <c r="D9" s="10">
        <v>38.44</v>
      </c>
      <c r="E9" s="10">
        <v>27.85</v>
      </c>
      <c r="F9" s="10">
        <v>28.04</v>
      </c>
      <c r="G9" s="10">
        <v>27.92</v>
      </c>
      <c r="H9" s="10">
        <v>28.69</v>
      </c>
      <c r="I9" s="11">
        <v>28.33</v>
      </c>
      <c r="J9" s="11">
        <v>28.87</v>
      </c>
      <c r="K9" s="11">
        <v>29.27</v>
      </c>
      <c r="L9" s="11">
        <v>28.94</v>
      </c>
    </row>
    <row r="10" spans="1:12" s="11" customFormat="1">
      <c r="A10" s="11" t="s">
        <v>19</v>
      </c>
      <c r="B10" s="10">
        <v>94.59</v>
      </c>
      <c r="C10" s="10">
        <v>95.79</v>
      </c>
      <c r="D10" s="10">
        <v>124.5</v>
      </c>
      <c r="E10" s="10">
        <v>80.510000000000005</v>
      </c>
      <c r="F10" s="10">
        <v>80.33</v>
      </c>
      <c r="G10" s="10">
        <v>80.69</v>
      </c>
      <c r="H10" s="10">
        <v>84</v>
      </c>
      <c r="I10" s="11">
        <v>84.34</v>
      </c>
      <c r="J10" s="11">
        <v>84.54</v>
      </c>
      <c r="K10" s="11">
        <v>85.06</v>
      </c>
      <c r="L10" s="11">
        <v>84.87</v>
      </c>
    </row>
    <row r="11" spans="1:12" s="11" customFormat="1">
      <c r="A11" s="11" t="s">
        <v>21</v>
      </c>
      <c r="B11" s="31">
        <v>35.979999999999997</v>
      </c>
      <c r="C11" s="31">
        <v>37</v>
      </c>
      <c r="D11" s="10">
        <v>45.32</v>
      </c>
      <c r="E11" s="10">
        <v>32.54</v>
      </c>
      <c r="F11" s="10">
        <v>32.54</v>
      </c>
      <c r="G11" s="10">
        <v>32.549999999999997</v>
      </c>
      <c r="H11" s="10">
        <v>33.409999999999997</v>
      </c>
      <c r="I11" s="11">
        <v>33.200000000000003</v>
      </c>
      <c r="J11" s="11">
        <v>33.94</v>
      </c>
      <c r="K11" s="11">
        <v>34.32</v>
      </c>
      <c r="L11" s="11">
        <v>33.94</v>
      </c>
    </row>
    <row r="13" spans="1:12" s="25" customFormat="1" ht="15.75">
      <c r="A13" s="22" t="s">
        <v>24</v>
      </c>
      <c r="B13" s="24"/>
      <c r="C13" s="24"/>
      <c r="D13" s="24"/>
      <c r="E13" s="24"/>
      <c r="F13" s="24"/>
      <c r="G13" s="24"/>
      <c r="H13" s="24"/>
    </row>
    <row r="14" spans="1:12" s="3" customFormat="1">
      <c r="A14" s="3" t="s">
        <v>25</v>
      </c>
      <c r="B14" s="4">
        <v>2.74</v>
      </c>
      <c r="C14" s="4">
        <v>2.74</v>
      </c>
      <c r="D14" s="4">
        <v>2.2799999999999998</v>
      </c>
      <c r="E14" s="4">
        <v>2.86</v>
      </c>
      <c r="F14" s="4">
        <v>2.8</v>
      </c>
      <c r="G14" s="4">
        <v>2.76</v>
      </c>
      <c r="H14" s="4">
        <v>2.79</v>
      </c>
      <c r="I14" s="3">
        <v>2.2799999999999998</v>
      </c>
      <c r="J14" s="3">
        <v>2.6</v>
      </c>
      <c r="K14" s="3">
        <v>2.37</v>
      </c>
      <c r="L14" s="3">
        <v>2.79</v>
      </c>
    </row>
    <row r="15" spans="1:12" s="3" customFormat="1">
      <c r="A15" s="3" t="s">
        <v>30</v>
      </c>
      <c r="B15" s="17">
        <v>3.72</v>
      </c>
      <c r="C15" s="17">
        <v>3.62</v>
      </c>
      <c r="D15" s="4">
        <v>2.98</v>
      </c>
      <c r="E15" s="4">
        <v>3.71</v>
      </c>
      <c r="F15" s="4">
        <v>3.69</v>
      </c>
      <c r="G15" s="4">
        <v>3.67</v>
      </c>
      <c r="H15" s="4">
        <v>3.69</v>
      </c>
      <c r="I15" s="3">
        <v>3.2</v>
      </c>
      <c r="J15" s="3">
        <v>3.49</v>
      </c>
      <c r="K15" s="3">
        <v>3.38</v>
      </c>
      <c r="L15" s="3">
        <v>3.52</v>
      </c>
    </row>
    <row r="16" spans="1:12" s="3" customFormat="1">
      <c r="A16" s="3" t="s">
        <v>26</v>
      </c>
      <c r="B16" s="4">
        <v>7.46</v>
      </c>
      <c r="C16" s="4">
        <v>7.44</v>
      </c>
      <c r="D16" s="4">
        <v>6.41</v>
      </c>
      <c r="E16" s="4">
        <v>8.66</v>
      </c>
      <c r="F16" s="4">
        <v>8.44</v>
      </c>
      <c r="G16" s="4">
        <v>8.61</v>
      </c>
      <c r="H16" s="4">
        <v>8.36</v>
      </c>
      <c r="I16" s="3">
        <v>7.96</v>
      </c>
      <c r="J16" s="3">
        <v>8.33</v>
      </c>
      <c r="K16" s="3">
        <v>7.35</v>
      </c>
      <c r="L16" s="3">
        <v>8.44</v>
      </c>
    </row>
    <row r="17" spans="1:12" s="3" customFormat="1">
      <c r="A17" s="3" t="s">
        <v>21</v>
      </c>
      <c r="B17" s="4">
        <v>3.45</v>
      </c>
      <c r="C17" s="4">
        <v>3.44</v>
      </c>
      <c r="D17" s="4">
        <v>2.88</v>
      </c>
      <c r="E17" s="4">
        <v>3.66</v>
      </c>
      <c r="F17" s="4">
        <v>3.59</v>
      </c>
      <c r="G17" s="4">
        <v>3.57</v>
      </c>
      <c r="H17" s="4">
        <v>3.57</v>
      </c>
      <c r="I17" s="3">
        <v>3.03</v>
      </c>
      <c r="J17" s="3">
        <v>3.38</v>
      </c>
      <c r="K17" s="3">
        <v>3.08</v>
      </c>
      <c r="L17" s="3">
        <v>3.56</v>
      </c>
    </row>
    <row r="18" spans="1:12" s="11" customFormat="1" ht="12" customHeight="1">
      <c r="A18" s="11" t="s">
        <v>19</v>
      </c>
      <c r="B18" s="14">
        <v>1.736111111111111E-3</v>
      </c>
      <c r="C18" s="14">
        <v>1.736111111111111E-3</v>
      </c>
      <c r="D18" s="14">
        <v>2.8124999999999999E-3</v>
      </c>
      <c r="E18" s="14">
        <v>1.736111111111111E-3</v>
      </c>
      <c r="F18" s="14">
        <v>1.7245370370370372E-3</v>
      </c>
      <c r="G18" s="14">
        <v>1.7592592592592592E-3</v>
      </c>
      <c r="H18" s="14">
        <v>1.8171296296296297E-3</v>
      </c>
      <c r="I18" s="39">
        <v>1.8171296296296297E-3</v>
      </c>
      <c r="J18" s="39">
        <v>1.8171296296296297E-3</v>
      </c>
      <c r="K18" s="39">
        <v>1.8171296296296297E-3</v>
      </c>
      <c r="L18" s="39">
        <v>1.8055555555555557E-3</v>
      </c>
    </row>
    <row r="19" spans="1:12" ht="13.5" customHeight="1">
      <c r="B19" s="5"/>
      <c r="C19" s="5"/>
      <c r="D19" s="5"/>
      <c r="E19" s="5"/>
      <c r="F19" s="5"/>
      <c r="G19" s="5"/>
      <c r="H19" s="5"/>
    </row>
    <row r="20" spans="1:12" s="25" customFormat="1" ht="15.75" hidden="1">
      <c r="A20" s="22" t="s">
        <v>8</v>
      </c>
      <c r="B20" s="24"/>
      <c r="C20" s="24"/>
      <c r="D20" s="24"/>
      <c r="E20" s="24"/>
      <c r="F20" s="24"/>
      <c r="G20" s="24"/>
      <c r="H20" s="24"/>
    </row>
    <row r="21" spans="1:12" s="3" customFormat="1" hidden="1">
      <c r="A21" s="3" t="s">
        <v>22</v>
      </c>
      <c r="B21" s="4"/>
      <c r="C21" s="4"/>
      <c r="D21" s="4">
        <v>15.94</v>
      </c>
      <c r="E21" s="4"/>
      <c r="F21" s="4"/>
      <c r="G21" s="4"/>
      <c r="H21" s="4"/>
      <c r="I21" s="3">
        <v>16.28</v>
      </c>
      <c r="J21" s="3">
        <v>15.58</v>
      </c>
      <c r="K21" s="3">
        <v>14.86</v>
      </c>
      <c r="L21" s="3">
        <v>15.22</v>
      </c>
    </row>
    <row r="22" spans="1:12" s="3" customFormat="1" hidden="1">
      <c r="A22" s="3" t="s">
        <v>31</v>
      </c>
      <c r="B22" s="4"/>
      <c r="C22" s="4"/>
      <c r="D22" s="4">
        <v>15.35</v>
      </c>
      <c r="E22" s="4"/>
      <c r="F22" s="4"/>
      <c r="G22" s="4"/>
      <c r="H22" s="4"/>
      <c r="I22" s="3">
        <v>15.52</v>
      </c>
      <c r="J22" s="3">
        <v>14.86</v>
      </c>
      <c r="K22" s="3">
        <v>17.760000000000002</v>
      </c>
      <c r="L22" s="3">
        <v>16.579999999999998</v>
      </c>
    </row>
    <row r="23" spans="1:12" s="3" customFormat="1" hidden="1">
      <c r="A23" s="3" t="s">
        <v>24</v>
      </c>
      <c r="B23" s="4"/>
      <c r="C23" s="4"/>
      <c r="D23" s="4">
        <v>29.23</v>
      </c>
      <c r="E23" s="4"/>
      <c r="F23" s="4"/>
      <c r="G23" s="4"/>
      <c r="H23" s="4"/>
      <c r="I23" s="3">
        <v>29.68</v>
      </c>
      <c r="J23" s="3">
        <v>31.04</v>
      </c>
      <c r="K23" s="3">
        <v>30.11</v>
      </c>
      <c r="L23" s="3">
        <v>31.18</v>
      </c>
    </row>
    <row r="24" spans="1:12" s="3" customFormat="1" hidden="1">
      <c r="A24" s="3" t="s">
        <v>32</v>
      </c>
      <c r="B24" s="4"/>
      <c r="C24" s="4"/>
      <c r="D24" s="4">
        <v>12.33</v>
      </c>
      <c r="E24" s="4"/>
      <c r="F24" s="4"/>
      <c r="G24" s="4"/>
      <c r="H24" s="4"/>
      <c r="I24" s="3">
        <v>12.48</v>
      </c>
      <c r="J24" s="3">
        <v>13.25</v>
      </c>
      <c r="K24" s="3">
        <v>12.59</v>
      </c>
      <c r="L24" s="3">
        <v>13.03</v>
      </c>
    </row>
    <row r="25" spans="1:12" s="3" customFormat="1" hidden="1">
      <c r="A25" s="3" t="s">
        <v>33</v>
      </c>
      <c r="B25" s="4"/>
      <c r="C25" s="4"/>
      <c r="D25" s="4">
        <v>18.600000000000001</v>
      </c>
      <c r="E25" s="4"/>
      <c r="F25" s="4"/>
      <c r="G25" s="4"/>
      <c r="H25" s="4"/>
      <c r="I25" s="3">
        <v>19.350000000000001</v>
      </c>
      <c r="J25" s="3">
        <v>21.77</v>
      </c>
      <c r="K25" s="3">
        <v>20.68</v>
      </c>
      <c r="L25" s="3">
        <v>21.2</v>
      </c>
    </row>
    <row r="26" spans="1:12" s="3" customFormat="1" hidden="1">
      <c r="A26" s="3" t="s">
        <v>34</v>
      </c>
      <c r="B26" s="4"/>
      <c r="C26" s="4"/>
      <c r="D26" s="4">
        <v>4.38</v>
      </c>
      <c r="E26" s="4"/>
      <c r="F26" s="4"/>
      <c r="G26" s="4"/>
      <c r="H26" s="4"/>
      <c r="I26" s="3">
        <v>4.1500000000000004</v>
      </c>
      <c r="J26" s="3">
        <v>4.21</v>
      </c>
      <c r="K26" s="3">
        <v>4.4400000000000004</v>
      </c>
      <c r="L26" s="3">
        <v>4.54</v>
      </c>
    </row>
    <row r="27" spans="1:12" s="3" customFormat="1" hidden="1">
      <c r="A27" s="3" t="s">
        <v>21</v>
      </c>
      <c r="B27" s="4"/>
      <c r="C27" s="4"/>
      <c r="D27" s="4">
        <v>13.89</v>
      </c>
      <c r="E27" s="4"/>
      <c r="F27" s="4"/>
      <c r="G27" s="4"/>
      <c r="H27" s="4"/>
      <c r="I27" s="3">
        <v>13.99</v>
      </c>
      <c r="J27" s="3">
        <v>14.34</v>
      </c>
      <c r="K27" s="3">
        <v>14.47</v>
      </c>
      <c r="L27" s="3">
        <v>14.64</v>
      </c>
    </row>
    <row r="28" spans="1:12" hidden="1"/>
    <row r="29" spans="1:12" s="11" customFormat="1" ht="15.75">
      <c r="A29" s="9" t="s">
        <v>35</v>
      </c>
      <c r="B29" s="13">
        <v>2.8009259259259259E-3</v>
      </c>
      <c r="C29" s="13">
        <v>2.8703703703703708E-3</v>
      </c>
      <c r="D29" s="13">
        <v>3.5532407407407405E-3</v>
      </c>
      <c r="E29" s="13">
        <v>2.9398148148148148E-3</v>
      </c>
      <c r="F29" s="13">
        <v>3.0787037037037037E-3</v>
      </c>
      <c r="G29" s="13">
        <v>2.9513888888888888E-3</v>
      </c>
      <c r="H29" s="13">
        <v>3.0092592592592588E-3</v>
      </c>
      <c r="I29" s="39">
        <v>3.1712962962962958E-3</v>
      </c>
      <c r="J29" s="39">
        <v>3.1365740740740742E-3</v>
      </c>
      <c r="K29" s="39">
        <v>3.1481481481481482E-3</v>
      </c>
      <c r="L29" s="39">
        <v>3.1365740740740742E-3</v>
      </c>
    </row>
    <row r="30" spans="1:12">
      <c r="B30" s="6"/>
      <c r="C30" s="6"/>
      <c r="D30" s="6"/>
      <c r="E30" s="6"/>
      <c r="F30" s="6"/>
      <c r="G30" s="6"/>
      <c r="H30" s="6"/>
    </row>
    <row r="31" spans="1:12" s="11" customFormat="1" ht="15.75">
      <c r="A31" s="9" t="s">
        <v>36</v>
      </c>
      <c r="B31" s="13">
        <v>1.1111111111111111E-3</v>
      </c>
      <c r="C31" s="13">
        <v>1.1342592592592591E-3</v>
      </c>
      <c r="D31" s="13">
        <v>1.2847222222222223E-3</v>
      </c>
      <c r="E31" s="13">
        <v>9.3750000000000007E-4</v>
      </c>
      <c r="F31" s="13">
        <v>9.7222222222222209E-4</v>
      </c>
      <c r="G31" s="13">
        <v>9.3750000000000007E-4</v>
      </c>
      <c r="H31" s="13">
        <v>9.6064814814814808E-4</v>
      </c>
      <c r="I31" s="39">
        <v>1.0185185185185186E-3</v>
      </c>
      <c r="J31" s="39">
        <v>9.4907407407407408E-4</v>
      </c>
      <c r="K31" s="39">
        <v>9.8379629629629642E-4</v>
      </c>
      <c r="L31" s="39">
        <v>9.6064814814814808E-4</v>
      </c>
    </row>
    <row r="32" spans="1:12">
      <c r="B32" s="6"/>
      <c r="C32" s="6"/>
      <c r="D32" s="6"/>
      <c r="E32" s="6"/>
      <c r="F32" s="6"/>
      <c r="G32" s="6"/>
      <c r="H32" s="6"/>
    </row>
    <row r="33" spans="1:12" s="25" customFormat="1" ht="15.75">
      <c r="A33" s="22" t="s">
        <v>9</v>
      </c>
      <c r="B33" s="24"/>
      <c r="C33" s="24"/>
      <c r="D33" s="24"/>
      <c r="E33" s="24"/>
      <c r="F33" s="24"/>
      <c r="G33" s="24"/>
      <c r="H33" s="24"/>
    </row>
    <row r="34" spans="1:12" s="3" customFormat="1">
      <c r="A34" s="3" t="s">
        <v>37</v>
      </c>
      <c r="B34" s="4">
        <v>109</v>
      </c>
      <c r="C34" s="4">
        <v>109</v>
      </c>
      <c r="D34" s="4">
        <v>98</v>
      </c>
      <c r="E34" s="4">
        <v>156</v>
      </c>
      <c r="F34" s="4">
        <v>156</v>
      </c>
      <c r="G34" s="4">
        <v>156</v>
      </c>
      <c r="H34" s="4">
        <v>149</v>
      </c>
      <c r="I34" s="3">
        <v>150</v>
      </c>
      <c r="J34" s="3">
        <v>151</v>
      </c>
      <c r="K34" s="3">
        <v>151</v>
      </c>
      <c r="L34" s="3">
        <v>151</v>
      </c>
    </row>
    <row r="35" spans="1:12" s="3" customFormat="1">
      <c r="A35" s="3" t="s">
        <v>38</v>
      </c>
      <c r="B35" s="4">
        <v>223</v>
      </c>
      <c r="C35" s="4">
        <v>223</v>
      </c>
      <c r="D35" s="4">
        <v>185</v>
      </c>
      <c r="E35" s="4">
        <v>271</v>
      </c>
      <c r="F35" s="4">
        <v>270</v>
      </c>
      <c r="G35" s="4">
        <v>272</v>
      </c>
      <c r="H35" s="4">
        <v>260</v>
      </c>
      <c r="I35" s="3">
        <v>263</v>
      </c>
      <c r="J35" s="3">
        <v>266</v>
      </c>
      <c r="K35" s="3">
        <v>263</v>
      </c>
      <c r="L35" s="3">
        <v>264</v>
      </c>
    </row>
    <row r="36" spans="1:12" s="3" customFormat="1">
      <c r="A36" s="3" t="s">
        <v>39</v>
      </c>
      <c r="B36" s="4">
        <v>264</v>
      </c>
      <c r="C36" s="4">
        <v>264</v>
      </c>
      <c r="D36" s="4">
        <v>237</v>
      </c>
      <c r="E36" s="4">
        <v>349</v>
      </c>
      <c r="F36" s="4">
        <v>347</v>
      </c>
      <c r="G36" s="4">
        <v>348</v>
      </c>
      <c r="H36" s="4">
        <v>329</v>
      </c>
      <c r="I36" s="3">
        <v>337</v>
      </c>
      <c r="J36" s="3">
        <v>338</v>
      </c>
      <c r="K36" s="3">
        <v>337</v>
      </c>
      <c r="L36" s="3">
        <v>337</v>
      </c>
    </row>
    <row r="37" spans="1:12" s="3" customFormat="1">
      <c r="A37" s="3" t="s">
        <v>40</v>
      </c>
      <c r="B37" s="4">
        <v>95</v>
      </c>
      <c r="C37" s="4">
        <v>95</v>
      </c>
      <c r="D37" s="4">
        <v>78</v>
      </c>
      <c r="E37" s="4">
        <v>125</v>
      </c>
      <c r="F37" s="4">
        <v>121</v>
      </c>
      <c r="G37" s="4">
        <v>121</v>
      </c>
      <c r="H37" s="4">
        <v>118</v>
      </c>
      <c r="I37" s="3">
        <v>125</v>
      </c>
      <c r="J37" s="3">
        <v>121</v>
      </c>
      <c r="K37" s="3">
        <v>122</v>
      </c>
      <c r="L37" s="3">
        <v>122</v>
      </c>
    </row>
    <row r="38" spans="1:12" s="3" customFormat="1">
      <c r="A38" s="3" t="s">
        <v>41</v>
      </c>
      <c r="B38" s="4">
        <v>193</v>
      </c>
      <c r="C38" s="4">
        <v>193</v>
      </c>
      <c r="D38" s="4">
        <v>174</v>
      </c>
      <c r="E38" s="4">
        <v>255</v>
      </c>
      <c r="F38" s="4">
        <v>256</v>
      </c>
      <c r="G38" s="4">
        <v>255</v>
      </c>
      <c r="H38" s="4">
        <v>244</v>
      </c>
      <c r="I38" s="3">
        <v>253</v>
      </c>
      <c r="J38" s="3">
        <v>252</v>
      </c>
      <c r="K38" s="3">
        <v>252</v>
      </c>
      <c r="L38" s="3">
        <v>252</v>
      </c>
    </row>
    <row r="39" spans="1:12" s="3" customFormat="1">
      <c r="A39" s="3" t="s">
        <v>42</v>
      </c>
      <c r="B39" s="4">
        <v>76</v>
      </c>
      <c r="C39" s="4">
        <v>76</v>
      </c>
      <c r="D39" s="4">
        <v>70</v>
      </c>
      <c r="E39" s="4">
        <v>108</v>
      </c>
      <c r="F39" s="4">
        <v>108</v>
      </c>
      <c r="G39" s="4">
        <v>109</v>
      </c>
      <c r="H39" s="4">
        <v>104</v>
      </c>
      <c r="I39" s="3">
        <v>104</v>
      </c>
      <c r="J39" s="3">
        <v>105</v>
      </c>
      <c r="K39" s="3">
        <v>105</v>
      </c>
      <c r="L39" s="3">
        <v>104</v>
      </c>
    </row>
    <row r="40" spans="1:12" s="3" customFormat="1">
      <c r="A40" s="3" t="s">
        <v>21</v>
      </c>
      <c r="B40" s="34">
        <f>GEOMEAN(B34:B39)</f>
        <v>144.06936182382805</v>
      </c>
      <c r="C40" s="34">
        <f>GEOMEAN(C34:C39)</f>
        <v>144.06936182382805</v>
      </c>
      <c r="D40" s="4">
        <v>126</v>
      </c>
      <c r="E40" s="34">
        <f t="shared" ref="E40:J40" si="0">GEOMEAN(E34:E39)</f>
        <v>192.44156386774009</v>
      </c>
      <c r="F40" s="34">
        <f t="shared" si="0"/>
        <v>191.22492007267445</v>
      </c>
      <c r="G40" s="34">
        <f t="shared" si="0"/>
        <v>191.72149160516</v>
      </c>
      <c r="H40" s="34">
        <f t="shared" si="0"/>
        <v>183.48903411257126</v>
      </c>
      <c r="I40" s="34">
        <f t="shared" si="0"/>
        <v>187.69676909273619</v>
      </c>
      <c r="J40" s="34">
        <f t="shared" si="0"/>
        <v>187.51028002812959</v>
      </c>
      <c r="K40" s="34">
        <v>187.32052999999999</v>
      </c>
      <c r="L40" s="34">
        <v>187.1403401</v>
      </c>
    </row>
    <row r="42" spans="1:12" s="25" customFormat="1" ht="15.75">
      <c r="A42" s="22" t="s">
        <v>33</v>
      </c>
      <c r="B42" s="24"/>
      <c r="C42" s="24"/>
      <c r="D42" s="24"/>
      <c r="E42" s="24"/>
      <c r="F42" s="24"/>
      <c r="G42" s="24"/>
      <c r="H42" s="24"/>
    </row>
    <row r="43" spans="1:12" s="11" customFormat="1">
      <c r="A43" s="11" t="s">
        <v>18</v>
      </c>
      <c r="B43" s="10">
        <v>140.36000000000001</v>
      </c>
      <c r="C43" s="10">
        <v>141.36000000000001</v>
      </c>
      <c r="D43" s="10">
        <v>166.23</v>
      </c>
      <c r="E43" s="10">
        <v>143.65</v>
      </c>
      <c r="F43" s="10">
        <v>145.46</v>
      </c>
      <c r="G43" s="10">
        <v>144.46</v>
      </c>
      <c r="H43" s="10">
        <v>148.58000000000001</v>
      </c>
      <c r="I43" s="11">
        <v>157.11000000000001</v>
      </c>
      <c r="J43" s="11">
        <v>150.16</v>
      </c>
      <c r="K43" s="11">
        <v>147.91999999999999</v>
      </c>
      <c r="L43" s="11">
        <v>149.16</v>
      </c>
    </row>
    <row r="44" spans="1:12" s="11" customFormat="1">
      <c r="A44" s="11" t="s">
        <v>23</v>
      </c>
      <c r="B44" s="10">
        <v>59.89</v>
      </c>
      <c r="C44" s="10">
        <v>60.19</v>
      </c>
      <c r="D44" s="10">
        <v>66.28</v>
      </c>
      <c r="E44" s="10">
        <v>60.7</v>
      </c>
      <c r="F44" s="10">
        <v>60.92</v>
      </c>
      <c r="G44" s="10">
        <v>60.81</v>
      </c>
      <c r="H44" s="10">
        <v>61.83</v>
      </c>
      <c r="I44" s="11">
        <v>63.78</v>
      </c>
      <c r="J44" s="11">
        <v>61.91</v>
      </c>
      <c r="K44" s="11">
        <v>60.82</v>
      </c>
      <c r="L44" s="11">
        <v>62.25</v>
      </c>
    </row>
    <row r="45" spans="1:12" s="11" customFormat="1">
      <c r="A45" s="11" t="s">
        <v>26</v>
      </c>
      <c r="B45" s="10">
        <v>38.78</v>
      </c>
      <c r="C45" s="10">
        <v>39.68</v>
      </c>
      <c r="D45" s="10">
        <v>48.66</v>
      </c>
      <c r="E45" s="10">
        <v>38.71</v>
      </c>
      <c r="F45" s="10">
        <v>38.92</v>
      </c>
      <c r="G45" s="10">
        <v>38.840000000000003</v>
      </c>
      <c r="H45" s="10">
        <v>40.06</v>
      </c>
      <c r="I45" s="11">
        <v>44.32</v>
      </c>
      <c r="J45" s="11">
        <v>41.85</v>
      </c>
      <c r="K45" s="11">
        <v>40.83</v>
      </c>
      <c r="L45" s="11">
        <v>40.57</v>
      </c>
    </row>
    <row r="46" spans="1:12" s="11" customFormat="1">
      <c r="A46" s="11" t="s">
        <v>30</v>
      </c>
      <c r="B46" s="10">
        <v>41.5</v>
      </c>
      <c r="C46" s="10">
        <v>41.49</v>
      </c>
      <c r="D46" s="10">
        <v>51.29</v>
      </c>
      <c r="E46" s="10">
        <v>44.24</v>
      </c>
      <c r="F46" s="10">
        <v>45.62</v>
      </c>
      <c r="G46" s="10">
        <v>44.81</v>
      </c>
      <c r="H46" s="10">
        <v>46.69</v>
      </c>
      <c r="I46" s="11">
        <v>49.01</v>
      </c>
      <c r="J46" s="11">
        <v>46.4</v>
      </c>
      <c r="K46" s="11">
        <v>46.27</v>
      </c>
      <c r="L46" s="11">
        <v>46.34</v>
      </c>
    </row>
    <row r="48" spans="1:12" s="25" customFormat="1" ht="15.75">
      <c r="A48" s="22" t="s">
        <v>32</v>
      </c>
      <c r="B48" s="24"/>
      <c r="C48" s="24"/>
      <c r="D48" s="24"/>
      <c r="E48" s="24"/>
      <c r="F48" s="24"/>
      <c r="G48" s="24"/>
      <c r="H48" s="24"/>
    </row>
    <row r="49" spans="1:12" s="11" customFormat="1">
      <c r="A49" s="11" t="s">
        <v>18</v>
      </c>
      <c r="B49" s="10">
        <v>3097</v>
      </c>
      <c r="C49" s="10">
        <v>2822</v>
      </c>
      <c r="D49" s="10">
        <v>3613</v>
      </c>
      <c r="E49" s="10"/>
      <c r="F49" s="10"/>
      <c r="G49" s="10"/>
      <c r="H49" s="10"/>
    </row>
    <row r="50" spans="1:12" s="11" customFormat="1">
      <c r="A50" s="11" t="s">
        <v>26</v>
      </c>
      <c r="B50" s="10">
        <v>1843</v>
      </c>
      <c r="C50" s="10">
        <v>1691</v>
      </c>
      <c r="D50" s="10">
        <v>2255</v>
      </c>
      <c r="E50" s="10">
        <v>1915</v>
      </c>
      <c r="F50" s="10">
        <v>1659</v>
      </c>
      <c r="G50" s="10">
        <v>1644</v>
      </c>
      <c r="H50" s="10">
        <v>1718</v>
      </c>
      <c r="I50" s="11">
        <v>1689</v>
      </c>
      <c r="J50" s="11">
        <v>2074</v>
      </c>
      <c r="K50" s="11">
        <v>2137</v>
      </c>
      <c r="L50" s="11">
        <v>2842</v>
      </c>
    </row>
    <row r="51" spans="1:12" s="11" customFormat="1">
      <c r="A51" s="11" t="s">
        <v>23</v>
      </c>
      <c r="B51" s="10">
        <v>1146</v>
      </c>
      <c r="C51" s="10">
        <v>1121</v>
      </c>
      <c r="D51" s="10">
        <v>1271</v>
      </c>
      <c r="E51" s="10">
        <v>1110</v>
      </c>
      <c r="F51" s="10">
        <v>1078</v>
      </c>
      <c r="G51" s="10">
        <v>1074</v>
      </c>
      <c r="H51" s="10">
        <v>1086</v>
      </c>
      <c r="I51" s="11">
        <v>1122</v>
      </c>
      <c r="J51" s="11">
        <v>1191</v>
      </c>
      <c r="K51" s="11">
        <v>1182</v>
      </c>
      <c r="L51" s="11">
        <v>1503</v>
      </c>
    </row>
    <row r="52" spans="1:12" s="11" customFormat="1">
      <c r="A52" s="11" t="s">
        <v>43</v>
      </c>
      <c r="B52" s="10">
        <v>360</v>
      </c>
      <c r="C52" s="10">
        <v>306</v>
      </c>
      <c r="D52" s="10">
        <v>447</v>
      </c>
      <c r="E52" s="10">
        <v>386</v>
      </c>
      <c r="F52" s="10">
        <v>299</v>
      </c>
      <c r="G52" s="10">
        <v>298</v>
      </c>
      <c r="H52" s="10">
        <v>310</v>
      </c>
      <c r="I52" s="11">
        <v>303</v>
      </c>
      <c r="J52" s="11">
        <v>428</v>
      </c>
      <c r="K52" s="11">
        <v>488</v>
      </c>
      <c r="L52" s="11">
        <v>714</v>
      </c>
    </row>
    <row r="54" spans="1:12" s="25" customFormat="1" ht="15.75">
      <c r="A54" s="22" t="s">
        <v>44</v>
      </c>
      <c r="B54" s="24"/>
      <c r="C54" s="24"/>
      <c r="D54" s="24"/>
      <c r="E54" s="24"/>
      <c r="F54" s="24"/>
      <c r="G54" s="24"/>
      <c r="H54" s="24"/>
    </row>
    <row r="55" spans="1:12" s="3" customFormat="1">
      <c r="A55" s="3" t="s">
        <v>26</v>
      </c>
      <c r="B55" s="30">
        <v>4.95</v>
      </c>
      <c r="C55" s="30">
        <v>4.9000000000000004</v>
      </c>
      <c r="D55" s="4">
        <v>4.07</v>
      </c>
      <c r="E55" s="4">
        <v>4.82</v>
      </c>
      <c r="F55" s="4">
        <v>4.76</v>
      </c>
      <c r="G55" s="4">
        <v>4.8099999999999996</v>
      </c>
      <c r="H55" s="4">
        <v>4.5999999999999996</v>
      </c>
      <c r="I55" s="3">
        <v>4.43</v>
      </c>
      <c r="J55" s="3">
        <v>4.62</v>
      </c>
      <c r="K55" s="3">
        <v>4.58</v>
      </c>
      <c r="L55" s="3">
        <v>4.5999999999999996</v>
      </c>
    </row>
    <row r="56" spans="1:12" s="3" customFormat="1">
      <c r="A56" s="3" t="s">
        <v>23</v>
      </c>
      <c r="B56" s="30">
        <v>2.4500000000000002</v>
      </c>
      <c r="C56" s="30">
        <v>2.4300000000000002</v>
      </c>
      <c r="D56" s="4">
        <v>2.21</v>
      </c>
      <c r="E56" s="4">
        <v>2.63</v>
      </c>
      <c r="F56" s="4">
        <v>2.5</v>
      </c>
      <c r="G56" s="4">
        <v>2.61</v>
      </c>
      <c r="H56" s="4">
        <v>2.5</v>
      </c>
      <c r="I56" s="3">
        <v>2.4500000000000002</v>
      </c>
      <c r="J56" s="3">
        <v>2.5499999999999998</v>
      </c>
      <c r="K56" s="3">
        <v>2.4300000000000002</v>
      </c>
      <c r="L56" s="3">
        <v>2.41</v>
      </c>
    </row>
    <row r="57" spans="1:12" s="3" customFormat="1">
      <c r="A57" s="3" t="s">
        <v>30</v>
      </c>
      <c r="B57" s="30">
        <v>4.0999999999999996</v>
      </c>
      <c r="C57" s="30">
        <v>4.1100000000000003</v>
      </c>
      <c r="D57" s="4">
        <v>2.46</v>
      </c>
      <c r="E57" s="4">
        <v>2.81</v>
      </c>
      <c r="F57" s="4">
        <v>2.79</v>
      </c>
      <c r="G57" s="4">
        <v>2.8</v>
      </c>
      <c r="H57" s="4">
        <v>2.71</v>
      </c>
      <c r="I57" s="3">
        <v>2.65</v>
      </c>
      <c r="J57" s="3">
        <v>2.71</v>
      </c>
      <c r="K57" s="3">
        <v>2.67</v>
      </c>
      <c r="L57" s="3">
        <v>2.72</v>
      </c>
    </row>
    <row r="58" spans="1:12" s="3" customFormat="1">
      <c r="A58" s="3" t="s">
        <v>18</v>
      </c>
      <c r="B58" s="30">
        <v>2.8</v>
      </c>
      <c r="C58" s="30">
        <v>2.78</v>
      </c>
      <c r="D58" s="4">
        <v>2.4700000000000002</v>
      </c>
      <c r="E58" s="30">
        <v>2.92</v>
      </c>
      <c r="F58" s="30">
        <v>2.8</v>
      </c>
      <c r="G58" s="30">
        <v>2.9</v>
      </c>
      <c r="H58" s="30">
        <v>2.78</v>
      </c>
      <c r="I58" s="3">
        <v>2.72</v>
      </c>
      <c r="J58" s="3">
        <v>2.83</v>
      </c>
      <c r="K58" s="3">
        <v>2.71</v>
      </c>
      <c r="L58" s="3">
        <v>2.7</v>
      </c>
    </row>
    <row r="60" spans="1:12" s="11" customFormat="1" ht="15.75">
      <c r="A60" s="9" t="s">
        <v>7</v>
      </c>
      <c r="B60" s="13">
        <v>3.1018518518518522E-3</v>
      </c>
      <c r="C60" s="13">
        <v>3.1018518518518522E-3</v>
      </c>
      <c r="D60" s="13">
        <v>4.2245370370370371E-3</v>
      </c>
      <c r="E60" s="13">
        <v>2.5000000000000001E-3</v>
      </c>
      <c r="F60" s="13">
        <v>2.5231481481481481E-3</v>
      </c>
      <c r="G60" s="13">
        <v>2.488425925925926E-3</v>
      </c>
      <c r="H60" s="13">
        <v>2.6041666666666665E-3</v>
      </c>
      <c r="I60" s="39">
        <v>2.7199074074074074E-3</v>
      </c>
      <c r="J60" s="39">
        <v>2.6620370370370374E-3</v>
      </c>
      <c r="K60" s="39">
        <v>2.7083333333333334E-3</v>
      </c>
      <c r="L60" s="39">
        <v>2.7199074074074074E-3</v>
      </c>
    </row>
    <row r="61" spans="1:12">
      <c r="B61" s="6"/>
      <c r="C61" s="6"/>
      <c r="D61" s="6"/>
      <c r="E61" s="6"/>
      <c r="F61" s="6"/>
      <c r="G61" s="6"/>
      <c r="H61" s="6"/>
    </row>
    <row r="62" spans="1:12" s="25" customFormat="1" ht="15.75">
      <c r="A62" s="22" t="s">
        <v>20</v>
      </c>
      <c r="B62" s="24"/>
      <c r="C62" s="24"/>
      <c r="D62" s="24"/>
      <c r="E62" s="24"/>
      <c r="F62" s="24"/>
      <c r="G62" s="24"/>
      <c r="H62" s="24"/>
    </row>
    <row r="63" spans="1:12" s="3" customFormat="1">
      <c r="A63" s="3" t="s">
        <v>45</v>
      </c>
      <c r="B63" s="4">
        <v>220.6</v>
      </c>
      <c r="C63" s="4">
        <v>217.76</v>
      </c>
      <c r="D63" s="4">
        <v>169.9</v>
      </c>
      <c r="E63" s="4">
        <v>226.19</v>
      </c>
      <c r="F63" s="4">
        <v>221.77</v>
      </c>
      <c r="G63" s="4">
        <v>226.47</v>
      </c>
      <c r="H63" s="4">
        <v>224.09</v>
      </c>
      <c r="I63" s="3">
        <v>215.7</v>
      </c>
      <c r="J63" s="3">
        <v>210.96</v>
      </c>
      <c r="K63" s="3">
        <v>174.21</v>
      </c>
      <c r="L63" s="3">
        <v>211.58</v>
      </c>
    </row>
    <row r="64" spans="1:12" s="3" customFormat="1">
      <c r="A64" s="3" t="s">
        <v>46</v>
      </c>
      <c r="B64" s="4">
        <v>182.29</v>
      </c>
      <c r="C64" s="4">
        <v>180.93</v>
      </c>
      <c r="D64" s="4">
        <v>137.44999999999999</v>
      </c>
      <c r="E64" s="4">
        <v>177.99</v>
      </c>
      <c r="F64" s="4">
        <v>196.87</v>
      </c>
      <c r="G64" s="4">
        <v>177.83</v>
      </c>
      <c r="H64" s="4">
        <v>170.77</v>
      </c>
      <c r="I64" s="3">
        <v>192.56</v>
      </c>
      <c r="J64" s="3">
        <v>192.71</v>
      </c>
      <c r="K64" s="3">
        <v>176.78</v>
      </c>
      <c r="L64" s="3">
        <v>176.87</v>
      </c>
    </row>
    <row r="65" spans="1:12" s="3" customFormat="1">
      <c r="A65" s="3" t="s">
        <v>47</v>
      </c>
      <c r="B65" s="4">
        <v>173.03</v>
      </c>
      <c r="C65" s="4">
        <v>170.03</v>
      </c>
      <c r="D65" s="4">
        <v>134.88</v>
      </c>
      <c r="E65" s="4">
        <v>182.28</v>
      </c>
      <c r="F65" s="4">
        <v>181.37</v>
      </c>
      <c r="G65" s="4">
        <v>182.21</v>
      </c>
      <c r="H65" s="4">
        <v>174.12</v>
      </c>
      <c r="I65" s="3">
        <v>179.09</v>
      </c>
      <c r="J65" s="3">
        <v>178.88</v>
      </c>
      <c r="K65" s="3">
        <v>176.99</v>
      </c>
      <c r="L65" s="3">
        <v>177.33</v>
      </c>
    </row>
    <row r="66" spans="1:12" s="3" customFormat="1">
      <c r="A66" s="3" t="s">
        <v>48</v>
      </c>
      <c r="B66" s="4">
        <v>91.25</v>
      </c>
      <c r="C66" s="4">
        <v>91.26</v>
      </c>
      <c r="D66" s="4">
        <v>71.78</v>
      </c>
      <c r="E66" s="4">
        <v>136.44</v>
      </c>
      <c r="F66" s="4">
        <v>136.44999999999999</v>
      </c>
      <c r="G66" s="4">
        <v>139.66999999999999</v>
      </c>
      <c r="H66" s="4">
        <v>133.61000000000001</v>
      </c>
      <c r="I66" s="3">
        <v>132.06</v>
      </c>
      <c r="J66" s="3">
        <v>131.04</v>
      </c>
      <c r="K66" s="3">
        <v>82.95</v>
      </c>
      <c r="L66" s="3">
        <v>133.80000000000001</v>
      </c>
    </row>
    <row r="67" spans="1:12" s="3" customFormat="1">
      <c r="A67" s="3" t="s">
        <v>49</v>
      </c>
      <c r="B67" s="4">
        <v>105.2</v>
      </c>
      <c r="C67" s="4">
        <v>104</v>
      </c>
      <c r="D67" s="4">
        <v>74.209999999999994</v>
      </c>
      <c r="E67" s="4">
        <v>127.55</v>
      </c>
      <c r="F67" s="4">
        <v>126.84</v>
      </c>
      <c r="G67" s="4">
        <v>128.16999999999999</v>
      </c>
      <c r="H67" s="4">
        <v>121.37</v>
      </c>
      <c r="I67" s="3">
        <v>122.37</v>
      </c>
      <c r="J67" s="3">
        <v>121.51</v>
      </c>
      <c r="K67" s="3">
        <v>122.24</v>
      </c>
      <c r="L67" s="3">
        <v>122.56</v>
      </c>
    </row>
    <row r="68" spans="1:12" s="3" customFormat="1">
      <c r="A68" s="3" t="s">
        <v>50</v>
      </c>
      <c r="B68" s="4">
        <v>29.52</v>
      </c>
      <c r="C68" s="4">
        <v>29.55</v>
      </c>
      <c r="D68" s="4">
        <v>21.16</v>
      </c>
      <c r="E68" s="4">
        <v>37.96</v>
      </c>
      <c r="F68" s="4">
        <v>31.2</v>
      </c>
      <c r="G68" s="4">
        <v>36.79</v>
      </c>
      <c r="H68" s="4">
        <v>41.08</v>
      </c>
      <c r="I68" s="3">
        <v>42.09</v>
      </c>
      <c r="J68" s="3">
        <v>32.81</v>
      </c>
      <c r="K68" s="3">
        <v>18.38</v>
      </c>
      <c r="L68" s="3">
        <v>37.42</v>
      </c>
    </row>
    <row r="69" spans="1:12" s="3" customFormat="1">
      <c r="A69" s="3" t="s">
        <v>51</v>
      </c>
      <c r="B69" s="4">
        <v>170.79</v>
      </c>
      <c r="C69" s="4">
        <v>170.72</v>
      </c>
      <c r="D69" s="4">
        <v>155.66</v>
      </c>
      <c r="E69" s="4">
        <v>189.68</v>
      </c>
      <c r="F69" s="4">
        <v>187.81</v>
      </c>
      <c r="G69" s="4">
        <v>190.27</v>
      </c>
      <c r="H69" s="4">
        <v>182.05</v>
      </c>
      <c r="I69" s="3">
        <v>177.37</v>
      </c>
      <c r="J69" s="3">
        <v>177.78</v>
      </c>
      <c r="K69" s="3">
        <v>178.24</v>
      </c>
      <c r="L69" s="3">
        <v>177.26</v>
      </c>
    </row>
    <row r="70" spans="1:12" s="3" customFormat="1">
      <c r="A70" s="3" t="s">
        <v>52</v>
      </c>
      <c r="B70" s="4">
        <v>106.9</v>
      </c>
      <c r="C70" s="4">
        <v>106.96</v>
      </c>
      <c r="D70" s="4">
        <v>79.83</v>
      </c>
      <c r="E70" s="4">
        <v>131.19999999999999</v>
      </c>
      <c r="F70" s="4">
        <v>136.41999999999999</v>
      </c>
      <c r="G70" s="4">
        <v>130.37</v>
      </c>
      <c r="H70" s="4">
        <v>131.80000000000001</v>
      </c>
      <c r="I70" s="3">
        <v>125.88</v>
      </c>
      <c r="J70" s="3">
        <v>120.47</v>
      </c>
      <c r="K70" s="3">
        <v>129.69</v>
      </c>
      <c r="L70" s="3">
        <v>139.76</v>
      </c>
    </row>
    <row r="71" spans="1:12" s="3" customFormat="1">
      <c r="A71" s="3" t="s">
        <v>53</v>
      </c>
      <c r="B71" s="4">
        <v>24.59</v>
      </c>
      <c r="C71" s="4">
        <v>24.59</v>
      </c>
      <c r="D71" s="4">
        <v>19.61</v>
      </c>
      <c r="E71" s="4">
        <v>21.41</v>
      </c>
      <c r="F71" s="4">
        <v>21.5</v>
      </c>
      <c r="G71" s="4">
        <v>21.25</v>
      </c>
      <c r="H71" s="4">
        <v>21.08</v>
      </c>
      <c r="I71" s="3">
        <v>21.04</v>
      </c>
      <c r="J71" s="3">
        <v>21.5</v>
      </c>
      <c r="K71" s="3">
        <v>21.41</v>
      </c>
      <c r="L71" s="3">
        <v>19.32</v>
      </c>
    </row>
    <row r="72" spans="1:12" s="3" customFormat="1">
      <c r="A72" s="3" t="s">
        <v>54</v>
      </c>
      <c r="B72" s="4">
        <v>57.59</v>
      </c>
      <c r="C72" s="4">
        <v>57.53</v>
      </c>
      <c r="D72" s="4">
        <v>48.44</v>
      </c>
      <c r="E72" s="4">
        <v>74.22</v>
      </c>
      <c r="F72" s="4">
        <v>74.430000000000007</v>
      </c>
      <c r="G72" s="4">
        <v>75.09</v>
      </c>
      <c r="H72" s="4">
        <v>72.37</v>
      </c>
      <c r="I72" s="3">
        <v>69.02</v>
      </c>
      <c r="J72" s="3">
        <v>71.569999999999993</v>
      </c>
      <c r="K72" s="3">
        <v>70.349999999999994</v>
      </c>
      <c r="L72" s="3">
        <v>71.89</v>
      </c>
    </row>
    <row r="73" spans="1:12" s="3" customFormat="1">
      <c r="A73" s="3" t="s">
        <v>55</v>
      </c>
      <c r="B73" s="4">
        <v>293.10000000000002</v>
      </c>
      <c r="C73" s="4">
        <v>293.06</v>
      </c>
      <c r="D73" s="4">
        <v>207.56</v>
      </c>
      <c r="E73" s="4">
        <v>333.63</v>
      </c>
      <c r="F73" s="4">
        <v>336.87</v>
      </c>
      <c r="G73" s="4">
        <v>333.85</v>
      </c>
      <c r="H73" s="4">
        <v>320.54000000000002</v>
      </c>
      <c r="I73" s="3">
        <v>305.88</v>
      </c>
      <c r="J73" s="3">
        <v>310.67</v>
      </c>
      <c r="K73" s="3">
        <v>287.08999999999997</v>
      </c>
      <c r="L73" s="3">
        <v>315.14</v>
      </c>
    </row>
    <row r="74" spans="1:12" s="3" customFormat="1">
      <c r="A74" s="3" t="s">
        <v>56</v>
      </c>
      <c r="B74" s="4">
        <v>103.72</v>
      </c>
      <c r="C74" s="4">
        <v>103.25</v>
      </c>
      <c r="D74" s="4">
        <v>80.09</v>
      </c>
      <c r="E74" s="4">
        <v>118.37</v>
      </c>
      <c r="F74" s="4">
        <v>117.52</v>
      </c>
      <c r="G74" s="4">
        <v>118.36</v>
      </c>
      <c r="H74" s="4">
        <v>116.19</v>
      </c>
      <c r="I74" s="3">
        <v>115.79</v>
      </c>
      <c r="J74" s="3">
        <v>113.14</v>
      </c>
      <c r="K74" s="3">
        <v>100.14</v>
      </c>
      <c r="L74" s="3">
        <v>114.45</v>
      </c>
    </row>
    <row r="76" spans="1:12" s="3" customFormat="1" ht="15.75">
      <c r="A76" s="8" t="s">
        <v>0</v>
      </c>
      <c r="B76" s="4">
        <v>0.1842</v>
      </c>
      <c r="C76" s="4">
        <v>0.18210000000000001</v>
      </c>
      <c r="D76" s="4">
        <v>0.15160000000000001</v>
      </c>
      <c r="E76" s="4">
        <v>0.19800000000000001</v>
      </c>
      <c r="F76" s="4">
        <v>0.19420000000000001</v>
      </c>
      <c r="G76" s="4">
        <v>0.19689999999999999</v>
      </c>
      <c r="H76" s="4">
        <v>0.19139999999999999</v>
      </c>
      <c r="I76" s="3">
        <v>0.17460000000000001</v>
      </c>
      <c r="J76" s="3">
        <v>0.183</v>
      </c>
      <c r="K76" s="3">
        <v>0.183</v>
      </c>
      <c r="L76" s="3">
        <v>0.1835</v>
      </c>
    </row>
    <row r="78" spans="1:12" s="25" customFormat="1" ht="15.75">
      <c r="A78" s="22" t="s">
        <v>2</v>
      </c>
      <c r="B78" s="24"/>
      <c r="C78" s="24"/>
      <c r="D78" s="24"/>
      <c r="E78" s="24"/>
      <c r="F78" s="24"/>
      <c r="G78" s="24"/>
      <c r="H78" s="24"/>
    </row>
    <row r="79" spans="1:12" s="3" customFormat="1">
      <c r="A79" s="3" t="s">
        <v>57</v>
      </c>
      <c r="B79" s="4">
        <v>5.0250000000000004</v>
      </c>
      <c r="C79" s="4">
        <v>5.0039999999999996</v>
      </c>
      <c r="D79" s="4">
        <v>4.4855999999999998</v>
      </c>
      <c r="E79" s="4">
        <v>5.2653999999999996</v>
      </c>
      <c r="F79" s="4">
        <v>5.1849999999999996</v>
      </c>
      <c r="G79" s="4">
        <v>5.4016000000000002</v>
      </c>
      <c r="H79" s="4">
        <v>5.048</v>
      </c>
      <c r="I79" s="3">
        <v>4.9210000000000003</v>
      </c>
      <c r="J79" s="3">
        <v>5.0206</v>
      </c>
      <c r="K79" s="3">
        <v>4.8338000000000001</v>
      </c>
      <c r="L79" s="3">
        <v>4.8860000000000001</v>
      </c>
    </row>
    <row r="80" spans="1:12" s="3" customFormat="1">
      <c r="A80" s="3" t="s">
        <v>58</v>
      </c>
      <c r="B80" s="4">
        <v>1.8125</v>
      </c>
      <c r="C80" s="4">
        <v>1.7995000000000001</v>
      </c>
      <c r="D80" s="4">
        <v>1.2162999999999999</v>
      </c>
      <c r="E80" s="4">
        <v>1.4951000000000001</v>
      </c>
      <c r="F80" s="4">
        <v>1.4979</v>
      </c>
      <c r="G80" s="4">
        <v>1.4905999999999999</v>
      </c>
      <c r="H80" s="4">
        <v>1.4278999999999999</v>
      </c>
      <c r="I80" s="3">
        <v>1.3657999999999999</v>
      </c>
      <c r="J80" s="3">
        <v>1.4279999999999999</v>
      </c>
      <c r="K80" s="3">
        <v>1.4275</v>
      </c>
      <c r="L80" s="3">
        <v>1.4268000000000001</v>
      </c>
    </row>
    <row r="81" spans="1:12" s="3" customFormat="1">
      <c r="A81" s="3" t="s">
        <v>21</v>
      </c>
      <c r="B81" s="41">
        <f>GEOMEAN(B79:B80)</f>
        <v>3.0179152572595545</v>
      </c>
      <c r="C81" s="41">
        <f>GEOMEAN(C79:C80)</f>
        <v>3.0007828978451605</v>
      </c>
      <c r="D81" s="4">
        <v>2.3357000000000001</v>
      </c>
      <c r="E81" s="4">
        <v>2.8056999999999999</v>
      </c>
      <c r="F81" s="4">
        <v>2.7867999999999999</v>
      </c>
      <c r="G81" s="4">
        <v>2.8374999999999999</v>
      </c>
      <c r="H81" s="4">
        <v>2.6846999999999999</v>
      </c>
      <c r="I81" s="3">
        <v>2.5924999999999998</v>
      </c>
      <c r="J81" s="3">
        <v>2.6775000000000002</v>
      </c>
      <c r="K81" s="3">
        <v>2.6267999999999998</v>
      </c>
      <c r="L81" s="3">
        <v>2.6402999999999999</v>
      </c>
    </row>
    <row r="83" spans="1:12" s="25" customFormat="1" ht="15.75">
      <c r="A83" s="22" t="s">
        <v>1</v>
      </c>
      <c r="B83" s="24"/>
      <c r="C83" s="24"/>
      <c r="D83" s="24"/>
      <c r="E83" s="24"/>
      <c r="F83" s="24"/>
      <c r="G83" s="24"/>
      <c r="H83" s="24"/>
    </row>
    <row r="84" spans="1:12" s="11" customFormat="1">
      <c r="A84" s="11" t="s">
        <v>59</v>
      </c>
      <c r="B84" s="10">
        <v>3.7025000000000002E-2</v>
      </c>
      <c r="C84" s="10">
        <v>3.7033000000000003E-2</v>
      </c>
      <c r="D84" s="10">
        <v>4.4717E-2</v>
      </c>
      <c r="E84" s="10">
        <v>3.2134999999999997E-2</v>
      </c>
      <c r="F84" s="10">
        <v>3.5364E-2</v>
      </c>
      <c r="G84" s="10">
        <v>3.5064999999999999E-2</v>
      </c>
      <c r="H84" s="10">
        <v>3.8436999999999999E-2</v>
      </c>
      <c r="I84" s="11">
        <v>3.5649E-2</v>
      </c>
      <c r="J84" s="11">
        <v>3.5219E-2</v>
      </c>
      <c r="K84" s="11">
        <v>3.6436000000000003E-2</v>
      </c>
      <c r="L84" s="11">
        <v>3.3847000000000002E-2</v>
      </c>
    </row>
    <row r="85" spans="1:12" s="11" customFormat="1">
      <c r="A85" s="11" t="s">
        <v>60</v>
      </c>
      <c r="B85" s="10">
        <v>2.1069999999999998E-2</v>
      </c>
      <c r="C85" s="10">
        <v>2.1090000000000001E-2</v>
      </c>
      <c r="D85" s="10">
        <v>2.6603999999999999E-2</v>
      </c>
      <c r="E85" s="10">
        <v>2.3404999999999999E-2</v>
      </c>
      <c r="F85" s="10">
        <v>2.4177000000000001E-2</v>
      </c>
      <c r="G85" s="10">
        <v>2.5430999999999999E-2</v>
      </c>
      <c r="H85" s="10">
        <v>2.6317E-2</v>
      </c>
      <c r="I85" s="11">
        <v>2.5259E-2</v>
      </c>
      <c r="J85" s="11">
        <v>2.5252E-2</v>
      </c>
      <c r="K85" s="11">
        <v>2.4879999999999999E-2</v>
      </c>
      <c r="L85" s="11">
        <v>2.4475E-2</v>
      </c>
    </row>
    <row r="86" spans="1:12" s="11" customFormat="1">
      <c r="A86" s="11" t="s">
        <v>61</v>
      </c>
      <c r="B86" s="10">
        <v>6.5728999999999996E-2</v>
      </c>
      <c r="C86" s="10">
        <v>6.5756999999999996E-2</v>
      </c>
      <c r="D86" s="10">
        <v>7.5842000000000007E-2</v>
      </c>
      <c r="E86" s="10">
        <v>4.7284E-2</v>
      </c>
      <c r="F86" s="10">
        <v>4.8300999999999997E-2</v>
      </c>
      <c r="G86" s="10">
        <v>4.7683000000000003E-2</v>
      </c>
      <c r="H86" s="10">
        <v>4.8826000000000001E-2</v>
      </c>
      <c r="I86" s="11">
        <v>5.0971000000000002E-2</v>
      </c>
      <c r="J86" s="11">
        <v>5.0686000000000002E-2</v>
      </c>
      <c r="K86" s="11">
        <v>5.5697000000000003E-2</v>
      </c>
      <c r="L86" s="11">
        <v>5.0242000000000002E-2</v>
      </c>
    </row>
    <row r="87" spans="1:12" s="11" customFormat="1">
      <c r="A87" s="11" t="s">
        <v>62</v>
      </c>
      <c r="B87" s="10">
        <v>8.4302000000000002E-2</v>
      </c>
      <c r="C87" s="10">
        <v>8.5628999999999997E-2</v>
      </c>
      <c r="D87" s="10">
        <v>9.8393999999999995E-2</v>
      </c>
      <c r="E87" s="10">
        <v>8.0545000000000005E-2</v>
      </c>
      <c r="F87" s="10">
        <v>8.0360000000000001E-2</v>
      </c>
      <c r="G87" s="10">
        <v>8.0239000000000005E-2</v>
      </c>
      <c r="H87" s="10">
        <v>8.3707000000000004E-2</v>
      </c>
      <c r="I87" s="11">
        <v>9.0276999999999996E-2</v>
      </c>
      <c r="J87" s="11">
        <v>8.4463999999999997E-2</v>
      </c>
      <c r="K87" s="11">
        <v>8.6224999999999996E-2</v>
      </c>
      <c r="L87" s="11">
        <v>8.4583000000000005E-2</v>
      </c>
    </row>
    <row r="88" spans="1:12" s="11" customFormat="1">
      <c r="A88" s="11" t="s">
        <v>21</v>
      </c>
      <c r="B88" s="42">
        <v>4.5597247436958699E-2</v>
      </c>
      <c r="C88" s="10">
        <v>4.5794000000000001E-2</v>
      </c>
      <c r="D88" s="10">
        <v>5.4585000000000002E-2</v>
      </c>
      <c r="E88" s="10">
        <v>4.1139000000000002E-2</v>
      </c>
      <c r="F88" s="10">
        <v>4.2681999999999998E-2</v>
      </c>
      <c r="G88" s="10">
        <v>4.2978000000000002E-2</v>
      </c>
      <c r="H88" s="10">
        <v>4.5092E-2</v>
      </c>
      <c r="I88" s="11">
        <v>4.5116999999999997E-2</v>
      </c>
      <c r="J88" s="11">
        <v>4.4172999999999997E-2</v>
      </c>
      <c r="K88" s="11">
        <v>4.5678999999999997E-2</v>
      </c>
      <c r="L88" s="11">
        <v>4.3316E-2</v>
      </c>
    </row>
    <row r="90" spans="1:12" s="11" customFormat="1" ht="15.75">
      <c r="A90" s="9" t="s">
        <v>4</v>
      </c>
      <c r="B90" s="13">
        <v>3.9583333333333337E-3</v>
      </c>
      <c r="C90" s="13">
        <v>3.9814814814814817E-3</v>
      </c>
      <c r="D90" s="13">
        <v>4.7222222222222223E-3</v>
      </c>
      <c r="E90" s="13">
        <v>3.7962962962962963E-3</v>
      </c>
      <c r="F90" s="13">
        <v>3.645833333333333E-3</v>
      </c>
      <c r="G90" s="13">
        <v>3.5879629629629629E-3</v>
      </c>
      <c r="H90" s="13">
        <v>4.1319444444444442E-3</v>
      </c>
      <c r="I90" s="39">
        <v>4.2476851851851851E-3</v>
      </c>
      <c r="J90" s="39">
        <v>3.7037037037037034E-3</v>
      </c>
      <c r="K90" s="39">
        <v>3.7615740740740739E-3</v>
      </c>
      <c r="L90" s="39">
        <v>4.1666666666666666E-3</v>
      </c>
    </row>
    <row r="91" spans="1:12">
      <c r="B91" s="6"/>
      <c r="C91" s="6"/>
      <c r="D91" s="6"/>
      <c r="E91" s="6"/>
      <c r="F91" s="6"/>
      <c r="G91" s="6"/>
      <c r="H91" s="6"/>
    </row>
    <row r="92" spans="1:12" s="11" customFormat="1" ht="15.75">
      <c r="A92" s="9" t="s">
        <v>5</v>
      </c>
      <c r="B92" s="13">
        <v>2.3148148148148146E-4</v>
      </c>
      <c r="C92" s="13">
        <v>2.3148148148148146E-4</v>
      </c>
      <c r="D92" s="13">
        <v>2.7777777777777778E-4</v>
      </c>
      <c r="E92" s="13">
        <v>1.8518518518518518E-4</v>
      </c>
      <c r="F92" s="13">
        <v>1.8518518518518518E-4</v>
      </c>
      <c r="G92" s="13">
        <v>1.8518518518518518E-4</v>
      </c>
      <c r="H92" s="13">
        <v>1.9675925925925926E-4</v>
      </c>
      <c r="I92" s="39">
        <v>1.8518518518518518E-4</v>
      </c>
      <c r="J92" s="39">
        <v>1.8518518518518518E-4</v>
      </c>
      <c r="K92" s="39">
        <v>1.8518518518518518E-4</v>
      </c>
      <c r="L92" s="39">
        <v>1.8518518518518518E-4</v>
      </c>
    </row>
    <row r="93" spans="1:12">
      <c r="B93" s="6"/>
      <c r="C93" s="6"/>
      <c r="D93" s="6"/>
      <c r="E93" s="6"/>
      <c r="F93" s="6"/>
      <c r="G93" s="6"/>
      <c r="H93" s="6"/>
    </row>
    <row r="94" spans="1:12" s="11" customFormat="1" ht="15.75">
      <c r="A94" s="9" t="s">
        <v>6</v>
      </c>
      <c r="B94" s="13">
        <v>7.6851851851851847E-3</v>
      </c>
      <c r="C94" s="13">
        <v>7.69675925925926E-3</v>
      </c>
      <c r="D94" s="13">
        <v>8.6342592592592599E-3</v>
      </c>
      <c r="E94" s="13">
        <v>7.2685185185185188E-3</v>
      </c>
      <c r="F94" s="13">
        <v>7.2800925925925915E-3</v>
      </c>
      <c r="G94" s="13">
        <v>7.2800925925925915E-3</v>
      </c>
      <c r="H94" s="13">
        <v>7.5810185185185182E-3</v>
      </c>
      <c r="I94" s="39">
        <v>7.9398148148148145E-3</v>
      </c>
      <c r="J94" s="39">
        <v>7.7777777777777767E-3</v>
      </c>
      <c r="K94" s="39">
        <v>7.789351851851852E-3</v>
      </c>
      <c r="L94" s="39">
        <v>7.789351851851852E-3</v>
      </c>
    </row>
    <row r="95" spans="1:12">
      <c r="B95" s="6"/>
      <c r="C95" s="6"/>
      <c r="D95" s="6"/>
      <c r="E95" s="6"/>
      <c r="F95" s="6"/>
      <c r="G95" s="6"/>
      <c r="H95" s="6"/>
    </row>
    <row r="96" spans="1:12" s="11" customFormat="1" ht="15.75">
      <c r="A96" s="9" t="s">
        <v>63</v>
      </c>
      <c r="B96" s="13">
        <v>5.6944444444444438E-3</v>
      </c>
      <c r="C96" s="13">
        <v>5.7175925925925927E-3</v>
      </c>
      <c r="D96" s="13">
        <v>6.4583333333333333E-3</v>
      </c>
      <c r="E96" s="13">
        <v>4.8032407407407407E-3</v>
      </c>
      <c r="F96" s="13">
        <v>4.8148148148148152E-3</v>
      </c>
      <c r="G96" s="13">
        <v>4.8495370370370368E-3</v>
      </c>
      <c r="H96" s="13">
        <v>5.0578703703703706E-3</v>
      </c>
      <c r="I96" s="39">
        <v>5.6481481481481478E-3</v>
      </c>
      <c r="J96" s="39">
        <v>5.0925925925925921E-3</v>
      </c>
      <c r="K96" s="39">
        <v>5.1273148148148146E-3</v>
      </c>
      <c r="L96" s="39">
        <v>5.115740740740741E-3</v>
      </c>
    </row>
    <row r="97" spans="1:12">
      <c r="B97" s="6"/>
      <c r="C97" s="6"/>
      <c r="D97" s="6"/>
      <c r="E97" s="6"/>
      <c r="F97" s="6"/>
      <c r="G97" s="6"/>
      <c r="H97" s="6"/>
    </row>
    <row r="98" spans="1:12" s="25" customFormat="1" ht="15.75">
      <c r="A98" s="22" t="s">
        <v>3</v>
      </c>
      <c r="B98" s="24"/>
      <c r="C98" s="24"/>
      <c r="D98" s="24"/>
      <c r="E98" s="24"/>
      <c r="F98" s="24"/>
      <c r="G98" s="24"/>
      <c r="H98" s="24"/>
    </row>
    <row r="99" spans="1:12" s="11" customFormat="1">
      <c r="A99" s="11" t="s">
        <v>64</v>
      </c>
      <c r="B99" s="13">
        <v>4.2824074074074075E-3</v>
      </c>
      <c r="C99" s="13">
        <v>4.2939814814814811E-3</v>
      </c>
      <c r="D99" s="13">
        <v>5.2430555555555555E-3</v>
      </c>
      <c r="E99" s="13">
        <v>3.5879629629629629E-3</v>
      </c>
      <c r="F99" s="13">
        <v>3.6342592592592594E-3</v>
      </c>
      <c r="G99" s="13">
        <v>3.6111111111111114E-3</v>
      </c>
      <c r="H99" s="13">
        <v>3.7384259259259263E-3</v>
      </c>
      <c r="I99" s="39">
        <v>3.7152777777777774E-3</v>
      </c>
      <c r="J99" s="39">
        <v>3.7962962962962963E-3</v>
      </c>
      <c r="K99" s="39">
        <v>3.9467592592592592E-3</v>
      </c>
      <c r="L99" s="39">
        <v>3.8425925925925923E-3</v>
      </c>
    </row>
    <row r="100" spans="1:12" s="11" customFormat="1">
      <c r="A100" s="11" t="s">
        <v>65</v>
      </c>
      <c r="B100" s="13">
        <v>3.472222222222222E-3</v>
      </c>
      <c r="C100" s="13">
        <v>3.483796296296296E-3</v>
      </c>
      <c r="D100" s="13">
        <v>4.1319444444444442E-3</v>
      </c>
      <c r="E100" s="13">
        <v>3.1481481481481482E-3</v>
      </c>
      <c r="F100" s="13">
        <v>3.2638888888888891E-3</v>
      </c>
      <c r="G100" s="13">
        <v>3.1712962962962958E-3</v>
      </c>
      <c r="H100" s="13">
        <v>3.2291666666666666E-3</v>
      </c>
      <c r="I100" s="39">
        <v>3.2523148148148151E-3</v>
      </c>
      <c r="J100" s="39">
        <v>3.425925925925926E-3</v>
      </c>
      <c r="K100" s="39">
        <v>4.0162037037037033E-3</v>
      </c>
      <c r="L100" s="39">
        <v>3.3680555555555551E-3</v>
      </c>
    </row>
    <row r="101" spans="1:12" s="11" customFormat="1">
      <c r="A101" s="11" t="s">
        <v>66</v>
      </c>
      <c r="B101" s="13">
        <v>3.425925925925926E-3</v>
      </c>
      <c r="C101" s="13">
        <v>3.425925925925926E-3</v>
      </c>
      <c r="D101" s="13">
        <v>3.8657407407407408E-3</v>
      </c>
      <c r="E101" s="13">
        <v>2.7893518518518519E-3</v>
      </c>
      <c r="F101" s="13">
        <v>2.8009259259259259E-3</v>
      </c>
      <c r="G101" s="13">
        <v>2.8124999999999995E-3</v>
      </c>
      <c r="H101" s="13">
        <v>2.9166666666666668E-3</v>
      </c>
      <c r="I101" s="39">
        <v>2.9282407407407412E-3</v>
      </c>
      <c r="J101" s="39">
        <v>2.9745370370370373E-3</v>
      </c>
      <c r="K101" s="39">
        <v>3.0208333333333333E-3</v>
      </c>
      <c r="L101" s="39">
        <v>2.9629629629629628E-3</v>
      </c>
    </row>
    <row r="102" spans="1:12" s="11" customFormat="1">
      <c r="A102" s="11" t="s">
        <v>67</v>
      </c>
      <c r="B102" s="13">
        <v>3.5648148148148154E-3</v>
      </c>
      <c r="C102" s="13">
        <v>3.5648148148148154E-3</v>
      </c>
      <c r="D102" s="13">
        <v>4.4328703703703709E-3</v>
      </c>
      <c r="E102" s="13">
        <v>3.0092592592592588E-3</v>
      </c>
      <c r="F102" s="13">
        <v>3.0324074074074073E-3</v>
      </c>
      <c r="G102" s="13">
        <v>3.0324074074074073E-3</v>
      </c>
      <c r="H102" s="13">
        <v>3.1134259259259257E-3</v>
      </c>
      <c r="I102" s="39">
        <v>3.1481481481481482E-3</v>
      </c>
      <c r="J102" s="39">
        <v>3.2407407407407406E-3</v>
      </c>
      <c r="K102" s="39">
        <v>3.3449074074074071E-3</v>
      </c>
      <c r="L102" s="39">
        <v>3.2175925925925926E-3</v>
      </c>
    </row>
    <row r="103" spans="1:12" s="11" customFormat="1">
      <c r="A103" s="11" t="s">
        <v>68</v>
      </c>
      <c r="B103" s="13">
        <v>3.7731481481481483E-3</v>
      </c>
      <c r="C103" s="13">
        <v>3.7731481481481483E-3</v>
      </c>
      <c r="D103" s="13">
        <v>4.5717592592592589E-3</v>
      </c>
      <c r="E103" s="13">
        <v>3.2291666666666666E-3</v>
      </c>
      <c r="F103" s="13">
        <v>3.2754629629629631E-3</v>
      </c>
      <c r="G103" s="13">
        <v>3.2407407407407406E-3</v>
      </c>
      <c r="H103" s="13">
        <v>3.3333333333333335E-3</v>
      </c>
      <c r="I103" s="39">
        <v>3.3564814814814811E-3</v>
      </c>
      <c r="J103" s="39">
        <v>3.414351851851852E-3</v>
      </c>
      <c r="K103" s="39">
        <v>3.5763888888888894E-3</v>
      </c>
      <c r="L103" s="39">
        <v>3.425925925925926E-3</v>
      </c>
    </row>
    <row r="104" spans="1:12" s="11" customFormat="1">
      <c r="A104" s="11" t="s">
        <v>69</v>
      </c>
      <c r="B104" s="13">
        <v>5.6249999999999989E-3</v>
      </c>
      <c r="C104" s="13">
        <v>3.5185185185185185E-3</v>
      </c>
      <c r="D104" s="13">
        <v>6.3310185185185197E-3</v>
      </c>
      <c r="E104" s="13">
        <v>5.5324074074074069E-3</v>
      </c>
      <c r="F104" s="13">
        <v>3.2060185185185191E-3</v>
      </c>
      <c r="G104" s="13">
        <v>3.2060185185185191E-3</v>
      </c>
      <c r="H104" s="13">
        <v>3.3217592592592591E-3</v>
      </c>
      <c r="I104" s="39">
        <v>3.2986111111111111E-3</v>
      </c>
      <c r="J104" s="39">
        <v>5.6134259259259271E-3</v>
      </c>
      <c r="K104" s="39">
        <v>5.6944444444444438E-3</v>
      </c>
      <c r="L104" s="39">
        <v>1.2291666666666666E-2</v>
      </c>
    </row>
    <row r="105" spans="1:12" s="11" customFormat="1">
      <c r="A105" s="11" t="s">
        <v>70</v>
      </c>
      <c r="B105" s="13">
        <v>4.7222222222222223E-3</v>
      </c>
      <c r="C105" s="13">
        <v>4.7222222222222223E-3</v>
      </c>
      <c r="D105" s="13">
        <v>5.1967592592592595E-3</v>
      </c>
      <c r="E105" s="13">
        <v>3.1365740740740742E-3</v>
      </c>
      <c r="F105" s="13">
        <v>3.1944444444444442E-3</v>
      </c>
      <c r="G105" s="13">
        <v>3.1365740740740742E-3</v>
      </c>
      <c r="H105" s="13">
        <v>3.2060185185185191E-3</v>
      </c>
      <c r="I105" s="39">
        <v>3.2407407407407406E-3</v>
      </c>
      <c r="J105" s="39">
        <v>3.37962962962963E-3</v>
      </c>
      <c r="K105" s="39">
        <v>3.7500000000000003E-3</v>
      </c>
      <c r="L105" s="39">
        <v>3.472222222222222E-3</v>
      </c>
    </row>
    <row r="106" spans="1:12" s="11" customFormat="1">
      <c r="A106" s="11" t="s">
        <v>71</v>
      </c>
      <c r="B106" s="13">
        <v>1.5740740740740743E-2</v>
      </c>
      <c r="C106" s="13">
        <v>1.5763888888888886E-2</v>
      </c>
      <c r="D106" s="13">
        <v>1.8159722222222219E-2</v>
      </c>
      <c r="E106" s="13">
        <v>1.5347222222222222E-2</v>
      </c>
      <c r="F106" s="13">
        <v>1.5428240740740741E-2</v>
      </c>
      <c r="G106" s="13">
        <v>1.5405092592592593E-2</v>
      </c>
      <c r="H106" s="13">
        <v>1.5949074074074074E-2</v>
      </c>
      <c r="I106" s="39">
        <v>1.4398148148148148E-2</v>
      </c>
      <c r="J106" s="39">
        <v>1.5023148148148148E-2</v>
      </c>
      <c r="K106" s="39">
        <v>1.5196759259259259E-2</v>
      </c>
      <c r="L106" s="39">
        <v>1.554398148148148E-2</v>
      </c>
    </row>
    <row r="107" spans="1:12" s="11" customFormat="1">
      <c r="A107" s="11" t="s">
        <v>21</v>
      </c>
      <c r="B107" s="33">
        <f>GEOMEAN(B99:B106)</f>
        <v>4.8099277282319507E-3</v>
      </c>
      <c r="C107" s="33">
        <f>GEOMEAN(C99:C106)</f>
        <v>4.5402019241878293E-3</v>
      </c>
      <c r="D107" s="14">
        <v>5.6332227976095325E-3</v>
      </c>
      <c r="E107" s="14">
        <f t="shared" ref="E107:I107" si="1">GEOMEAN(E99:E106)</f>
        <v>4.1107351390705987E-3</v>
      </c>
      <c r="F107" s="14">
        <f t="shared" si="1"/>
        <v>3.887307209061826E-3</v>
      </c>
      <c r="G107" s="14">
        <f t="shared" si="1"/>
        <v>3.8575449118846395E-3</v>
      </c>
      <c r="H107" s="14">
        <f t="shared" si="1"/>
        <v>3.9728907463234472E-3</v>
      </c>
      <c r="I107" s="14">
        <f t="shared" si="1"/>
        <v>3.9355144688538804E-3</v>
      </c>
      <c r="J107" s="14">
        <f>GEOMEAN(J99:J106)</f>
        <v>4.3231072363809969E-3</v>
      </c>
      <c r="K107" s="14">
        <v>4.5601851851851853E-3</v>
      </c>
      <c r="L107" s="14">
        <v>4.7916666666666672E-3</v>
      </c>
    </row>
    <row r="108" spans="1:12">
      <c r="B108" s="5"/>
      <c r="C108" s="5"/>
      <c r="D108" s="5"/>
      <c r="E108" s="5"/>
      <c r="F108" s="5"/>
      <c r="G108" s="5"/>
      <c r="H108" s="5"/>
    </row>
    <row r="109" spans="1:12" s="11" customFormat="1" ht="15.75">
      <c r="A109" s="9" t="s">
        <v>13</v>
      </c>
      <c r="B109" s="13">
        <v>2.2453703703703702E-3</v>
      </c>
      <c r="C109" s="13">
        <v>2.2685185185185182E-3</v>
      </c>
      <c r="D109" s="13">
        <v>3.5995370370370369E-3</v>
      </c>
      <c r="E109" s="13">
        <v>2.3379629629629631E-3</v>
      </c>
      <c r="F109" s="13">
        <v>2.3495370370370371E-3</v>
      </c>
      <c r="G109" s="13">
        <v>2.3379629629629631E-3</v>
      </c>
      <c r="H109" s="13">
        <v>2.4421296296296296E-3</v>
      </c>
      <c r="I109" s="39">
        <v>2.5462962962962961E-3</v>
      </c>
      <c r="J109" s="39">
        <v>2.4768518518518516E-3</v>
      </c>
      <c r="K109" s="39">
        <v>2.5000000000000001E-3</v>
      </c>
      <c r="L109" s="39">
        <v>2.5000000000000001E-3</v>
      </c>
    </row>
    <row r="110" spans="1:12">
      <c r="B110" s="6"/>
      <c r="C110" s="6"/>
      <c r="D110" s="6"/>
      <c r="E110" s="6"/>
      <c r="F110" s="6"/>
      <c r="G110" s="6"/>
      <c r="H110" s="6"/>
    </row>
    <row r="111" spans="1:12" s="11" customFormat="1" ht="15.75">
      <c r="A111" s="9" t="s">
        <v>10</v>
      </c>
      <c r="B111" s="13">
        <v>3.0092592592592588E-3</v>
      </c>
      <c r="C111" s="13">
        <v>3.0439814814814821E-3</v>
      </c>
      <c r="D111" s="13">
        <v>3.3101851851851851E-3</v>
      </c>
      <c r="E111" s="13">
        <v>2.6967592592592594E-3</v>
      </c>
      <c r="F111" s="13">
        <v>2.7777777777777779E-3</v>
      </c>
      <c r="G111" s="13">
        <v>2.8703703703703708E-3</v>
      </c>
      <c r="H111" s="13">
        <v>2.8124999999999995E-3</v>
      </c>
      <c r="I111" s="39">
        <v>2.8587962962962963E-3</v>
      </c>
      <c r="J111" s="39">
        <v>3.0208333333333333E-3</v>
      </c>
      <c r="K111" s="39">
        <v>2.9976851851851848E-3</v>
      </c>
      <c r="L111" s="39">
        <v>2.8703703703703708E-3</v>
      </c>
    </row>
    <row r="112" spans="1:12">
      <c r="B112" s="6"/>
      <c r="C112" s="6"/>
      <c r="D112" s="6"/>
      <c r="E112" s="6"/>
      <c r="F112" s="6"/>
      <c r="G112" s="6"/>
      <c r="H112" s="6"/>
    </row>
    <row r="113" spans="1:12" s="11" customFormat="1" ht="15.75">
      <c r="A113" s="9" t="s">
        <v>75</v>
      </c>
      <c r="B113" s="13">
        <v>4.6296296296296302E-3</v>
      </c>
      <c r="C113" s="13">
        <v>4.6527777777777774E-3</v>
      </c>
      <c r="D113" s="13">
        <v>6.0995370370370361E-3</v>
      </c>
      <c r="E113" s="13">
        <v>4.0740740740740746E-3</v>
      </c>
      <c r="F113" s="13">
        <v>4.1782407407407402E-3</v>
      </c>
      <c r="G113" s="13">
        <v>4.0856481481481481E-3</v>
      </c>
      <c r="H113" s="13">
        <v>4.2013888888888891E-3</v>
      </c>
      <c r="I113" s="39">
        <v>4.3518518518518515E-3</v>
      </c>
      <c r="J113" s="39">
        <v>4.3518518518518515E-3</v>
      </c>
      <c r="K113" s="39">
        <v>4.7685185185185183E-3</v>
      </c>
      <c r="L113" s="39">
        <v>4.31712962962963E-3</v>
      </c>
    </row>
    <row r="114" spans="1:12">
      <c r="B114" s="6"/>
      <c r="C114" s="6"/>
      <c r="D114" s="6"/>
      <c r="E114" s="6"/>
      <c r="F114" s="6"/>
      <c r="G114" s="6"/>
      <c r="H114" s="6"/>
    </row>
    <row r="115" spans="1:12" s="11" customFormat="1" ht="15.75">
      <c r="A115" s="9" t="s">
        <v>11</v>
      </c>
      <c r="B115" s="13">
        <v>6.3888888888888884E-3</v>
      </c>
      <c r="C115" s="13">
        <v>6.4236111111111117E-3</v>
      </c>
      <c r="D115" s="13">
        <v>7.5462962962962966E-3</v>
      </c>
      <c r="E115" s="13">
        <v>4.6180555555555558E-3</v>
      </c>
      <c r="F115" s="13">
        <v>4.6759259259259263E-3</v>
      </c>
      <c r="G115" s="13">
        <v>4.6296296296296302E-3</v>
      </c>
      <c r="H115" s="13">
        <v>4.8032407407407407E-3</v>
      </c>
      <c r="I115" s="39">
        <v>4.8842592592592592E-3</v>
      </c>
      <c r="J115" s="39">
        <v>4.9074074074074072E-3</v>
      </c>
      <c r="K115" s="39">
        <v>5.0694444444444441E-3</v>
      </c>
      <c r="L115" s="39">
        <v>4.9074074074074072E-3</v>
      </c>
    </row>
    <row r="116" spans="1:12">
      <c r="B116" s="6"/>
      <c r="C116" s="6"/>
      <c r="D116" s="6"/>
      <c r="E116" s="6"/>
      <c r="F116" s="6"/>
      <c r="G116" s="6"/>
      <c r="H116" s="6"/>
    </row>
    <row r="117" spans="1:12" s="11" customFormat="1" ht="15.75">
      <c r="A117" s="9" t="s">
        <v>12</v>
      </c>
      <c r="B117" s="13">
        <v>3.2523148148148151E-3</v>
      </c>
      <c r="C117" s="13">
        <v>3.2986111111111111E-3</v>
      </c>
      <c r="D117" s="13">
        <v>2.627314814814815E-3</v>
      </c>
      <c r="E117" s="13">
        <v>1.8055555555555557E-3</v>
      </c>
      <c r="F117" s="13">
        <v>1.8287037037037037E-3</v>
      </c>
      <c r="G117" s="13">
        <v>1.7824074074074072E-3</v>
      </c>
      <c r="H117" s="13">
        <v>1.8287037037037037E-3</v>
      </c>
      <c r="I117" s="39">
        <v>1.8750000000000001E-3</v>
      </c>
      <c r="J117" s="39">
        <v>1.9212962962962962E-3</v>
      </c>
      <c r="K117" s="39">
        <v>2.1412037037037038E-3</v>
      </c>
      <c r="L117" s="39">
        <v>1.9212962962962962E-3</v>
      </c>
    </row>
    <row r="118" spans="1:12">
      <c r="B118" s="6"/>
      <c r="C118" s="6"/>
      <c r="D118" s="6"/>
      <c r="E118" s="6"/>
      <c r="F118" s="6"/>
      <c r="G118" s="6"/>
      <c r="H118" s="6"/>
    </row>
    <row r="119" spans="1:12" s="25" customFormat="1" ht="15.75">
      <c r="A119" s="22" t="s">
        <v>72</v>
      </c>
      <c r="B119" s="24"/>
      <c r="C119" s="24"/>
      <c r="D119" s="24"/>
      <c r="E119" s="24"/>
      <c r="F119" s="24"/>
      <c r="G119" s="24"/>
      <c r="H119" s="24"/>
    </row>
    <row r="120" spans="1:12" s="11" customFormat="1">
      <c r="A120" s="11" t="s">
        <v>73</v>
      </c>
      <c r="B120" s="12">
        <v>0.18</v>
      </c>
      <c r="C120" s="12">
        <v>0.18</v>
      </c>
      <c r="D120" s="12">
        <v>0.26</v>
      </c>
      <c r="E120" s="12">
        <v>0.12</v>
      </c>
      <c r="F120" s="12">
        <v>0.12</v>
      </c>
      <c r="G120" s="12">
        <v>0.11</v>
      </c>
      <c r="H120" s="12">
        <v>0.12</v>
      </c>
      <c r="I120" s="40">
        <v>0.13</v>
      </c>
      <c r="J120" s="40">
        <v>0.12</v>
      </c>
      <c r="K120" s="40">
        <v>0.13</v>
      </c>
      <c r="L120" s="40">
        <v>0.12</v>
      </c>
    </row>
    <row r="121" spans="1:12" s="11" customFormat="1">
      <c r="A121" s="11" t="s">
        <v>74</v>
      </c>
      <c r="B121" s="12">
        <v>0.02</v>
      </c>
      <c r="C121" s="12">
        <v>0.02</v>
      </c>
      <c r="D121" s="12">
        <v>0.03</v>
      </c>
      <c r="E121" s="12">
        <v>0.02</v>
      </c>
      <c r="F121" s="12">
        <v>0.02</v>
      </c>
      <c r="G121" s="12">
        <v>0.01</v>
      </c>
      <c r="H121" s="12">
        <v>0.02</v>
      </c>
      <c r="I121" s="40">
        <v>0.02</v>
      </c>
      <c r="J121" s="40">
        <v>0.01</v>
      </c>
      <c r="K121" s="40">
        <v>0.02</v>
      </c>
      <c r="L121" s="40">
        <v>0.02</v>
      </c>
    </row>
    <row r="122" spans="1:12">
      <c r="B122" s="7"/>
      <c r="C122" s="7"/>
      <c r="D122" s="7"/>
      <c r="E122" s="7"/>
      <c r="F122" s="7"/>
      <c r="G122" s="7"/>
      <c r="H122" s="7"/>
    </row>
    <row r="123" spans="1:12" s="3" customFormat="1" ht="15.75">
      <c r="A123" s="8" t="s">
        <v>14</v>
      </c>
      <c r="B123" s="4">
        <v>58.4</v>
      </c>
      <c r="C123" s="4">
        <v>58.4</v>
      </c>
      <c r="D123" s="4">
        <v>52.6</v>
      </c>
      <c r="E123" s="4">
        <v>59.2</v>
      </c>
      <c r="F123" s="4">
        <v>59</v>
      </c>
      <c r="G123" s="4">
        <v>59.4</v>
      </c>
      <c r="H123" s="4">
        <v>58.9</v>
      </c>
      <c r="I123" s="17">
        <v>57.4</v>
      </c>
      <c r="J123" s="17">
        <v>58.1</v>
      </c>
      <c r="K123" s="17">
        <v>57.7</v>
      </c>
      <c r="L123" s="17">
        <v>57.8</v>
      </c>
    </row>
    <row r="125" spans="1:12" s="25" customFormat="1" ht="15.75">
      <c r="A125" s="22" t="s">
        <v>15</v>
      </c>
      <c r="B125" s="24"/>
      <c r="C125" s="24"/>
      <c r="D125" s="24"/>
      <c r="E125" s="24"/>
      <c r="F125" s="24"/>
      <c r="G125" s="24"/>
      <c r="H125" s="24"/>
    </row>
    <row r="126" spans="1:12" s="3" customFormat="1">
      <c r="A126" s="3" t="s">
        <v>76</v>
      </c>
      <c r="B126" s="4">
        <v>230.6</v>
      </c>
      <c r="C126" s="4">
        <v>230.63</v>
      </c>
      <c r="D126" s="4">
        <v>227.94</v>
      </c>
      <c r="E126" s="4">
        <v>228.02</v>
      </c>
      <c r="F126" s="4">
        <v>225.52</v>
      </c>
      <c r="G126" s="4">
        <v>224.85</v>
      </c>
      <c r="H126" s="4">
        <v>225.93</v>
      </c>
      <c r="I126" s="3">
        <v>220.74</v>
      </c>
      <c r="J126" s="3">
        <v>220.63</v>
      </c>
      <c r="K126" s="3">
        <v>224.03</v>
      </c>
      <c r="L126" s="3">
        <v>223.2</v>
      </c>
    </row>
    <row r="127" spans="1:12" s="3" customFormat="1">
      <c r="A127" s="3" t="s">
        <v>77</v>
      </c>
      <c r="B127" s="4">
        <v>165.18</v>
      </c>
      <c r="C127" s="4">
        <v>168.28</v>
      </c>
      <c r="D127" s="4">
        <v>155.21</v>
      </c>
      <c r="E127" s="4">
        <v>168.04</v>
      </c>
      <c r="F127" s="4">
        <v>153.76</v>
      </c>
      <c r="G127" s="4">
        <v>156.28</v>
      </c>
      <c r="H127" s="4">
        <v>156.99</v>
      </c>
      <c r="I127" s="3">
        <v>151.97999999999999</v>
      </c>
      <c r="J127" s="3">
        <v>148.27000000000001</v>
      </c>
      <c r="K127" s="3">
        <v>151.6</v>
      </c>
      <c r="L127" s="3">
        <v>152.63999999999999</v>
      </c>
    </row>
    <row r="128" spans="1:12" s="3" customFormat="1">
      <c r="A128" s="3" t="s">
        <v>78</v>
      </c>
      <c r="B128" s="4">
        <v>310.10000000000002</v>
      </c>
      <c r="C128" s="4">
        <v>310.06</v>
      </c>
      <c r="D128" s="4">
        <v>307.61</v>
      </c>
      <c r="E128" s="4">
        <v>316.52</v>
      </c>
      <c r="F128" s="4">
        <v>302.75</v>
      </c>
      <c r="G128" s="4">
        <v>299.69</v>
      </c>
      <c r="H128" s="4">
        <v>292.72000000000003</v>
      </c>
      <c r="I128" s="3">
        <v>291.7</v>
      </c>
      <c r="J128" s="3">
        <v>308.82</v>
      </c>
      <c r="K128" s="3">
        <v>296.56</v>
      </c>
      <c r="L128" s="3">
        <v>294.33</v>
      </c>
    </row>
    <row r="129" spans="1:12" s="3" customFormat="1">
      <c r="A129" s="3" t="s">
        <v>79</v>
      </c>
      <c r="B129" s="4">
        <v>152.4</v>
      </c>
      <c r="C129" s="4">
        <v>154.4</v>
      </c>
      <c r="D129" s="4">
        <v>155.41</v>
      </c>
      <c r="E129" s="4">
        <v>152.41999999999999</v>
      </c>
      <c r="F129" s="4">
        <v>154.47</v>
      </c>
      <c r="G129" s="4">
        <v>151.11000000000001</v>
      </c>
      <c r="H129" s="4">
        <v>151.03</v>
      </c>
      <c r="I129" s="3">
        <v>149.86000000000001</v>
      </c>
      <c r="J129" s="3">
        <v>155.93</v>
      </c>
      <c r="K129" s="3">
        <v>150.33000000000001</v>
      </c>
      <c r="L129" s="3">
        <v>147.08000000000001</v>
      </c>
    </row>
    <row r="131" spans="1:12" s="3" customFormat="1" ht="15.75">
      <c r="A131" s="8" t="s">
        <v>16</v>
      </c>
      <c r="B131" s="4">
        <v>51</v>
      </c>
      <c r="C131" s="4">
        <v>51.02</v>
      </c>
      <c r="D131" s="4">
        <v>42.3</v>
      </c>
      <c r="E131" s="4">
        <v>59.2</v>
      </c>
      <c r="F131" s="4">
        <v>57.7</v>
      </c>
      <c r="G131" s="4">
        <v>59.2</v>
      </c>
      <c r="H131" s="4">
        <v>58.3</v>
      </c>
      <c r="I131" s="3">
        <v>56.4</v>
      </c>
      <c r="J131" s="3">
        <v>55.9</v>
      </c>
      <c r="K131" s="3">
        <v>55.1</v>
      </c>
      <c r="L131" s="3">
        <v>57.7</v>
      </c>
    </row>
    <row r="133" spans="1:12" s="3" customFormat="1" ht="15.75">
      <c r="A133" s="8" t="s">
        <v>80</v>
      </c>
      <c r="B133" s="4">
        <v>64.22</v>
      </c>
      <c r="C133" s="4">
        <v>64.290000000000006</v>
      </c>
      <c r="D133" s="4">
        <v>53.96</v>
      </c>
      <c r="E133" s="4">
        <v>64.400000000000006</v>
      </c>
      <c r="F133" s="4">
        <v>65.209999999999994</v>
      </c>
      <c r="G133" s="4">
        <v>64.2</v>
      </c>
      <c r="H133" s="4">
        <v>63.8</v>
      </c>
      <c r="I133" s="3">
        <v>64.09</v>
      </c>
      <c r="J133" s="3">
        <v>65</v>
      </c>
      <c r="K133" s="3">
        <v>62.42</v>
      </c>
      <c r="L133" s="3">
        <v>62.57</v>
      </c>
    </row>
    <row r="135" spans="1:12" s="25" customFormat="1" ht="15.75">
      <c r="A135" s="22" t="s">
        <v>17</v>
      </c>
      <c r="B135" s="24"/>
      <c r="C135" s="24"/>
      <c r="D135" s="24"/>
      <c r="E135" s="24"/>
      <c r="F135" s="24"/>
      <c r="G135" s="24"/>
      <c r="H135" s="24"/>
    </row>
    <row r="136" spans="1:12" s="3" customFormat="1">
      <c r="A136" s="3" t="s">
        <v>81</v>
      </c>
      <c r="B136" s="4">
        <v>42</v>
      </c>
      <c r="C136" s="4">
        <v>42</v>
      </c>
      <c r="D136" s="4">
        <v>41</v>
      </c>
      <c r="E136" s="4">
        <v>44</v>
      </c>
      <c r="F136" s="4">
        <v>44</v>
      </c>
      <c r="G136" s="4">
        <v>44</v>
      </c>
      <c r="H136" s="4">
        <v>44</v>
      </c>
      <c r="I136" s="3">
        <v>43</v>
      </c>
      <c r="J136" s="3">
        <v>44</v>
      </c>
      <c r="K136" s="3">
        <v>44</v>
      </c>
      <c r="L136" s="3">
        <v>44</v>
      </c>
    </row>
    <row r="137" spans="1:12" s="3" customFormat="1">
      <c r="A137" s="3" t="s">
        <v>82</v>
      </c>
      <c r="B137" s="4">
        <v>48</v>
      </c>
      <c r="C137" s="4">
        <v>48</v>
      </c>
      <c r="D137" s="4">
        <v>47</v>
      </c>
      <c r="E137" s="4">
        <v>49</v>
      </c>
      <c r="F137" s="4">
        <v>49</v>
      </c>
      <c r="G137" s="4">
        <v>49</v>
      </c>
      <c r="H137" s="4">
        <v>49</v>
      </c>
      <c r="I137" s="3">
        <v>48</v>
      </c>
      <c r="J137" s="3">
        <v>49</v>
      </c>
      <c r="K137" s="3">
        <v>49</v>
      </c>
      <c r="L137" s="3">
        <v>49</v>
      </c>
    </row>
    <row r="138" spans="1:12" s="3" customFormat="1">
      <c r="A138" s="3" t="s">
        <v>83</v>
      </c>
      <c r="B138" s="34">
        <v>45</v>
      </c>
      <c r="C138" s="34">
        <v>45</v>
      </c>
      <c r="D138" s="4">
        <v>43</v>
      </c>
      <c r="E138" s="4">
        <v>46</v>
      </c>
      <c r="F138" s="4">
        <v>46</v>
      </c>
      <c r="G138" s="4">
        <v>46</v>
      </c>
      <c r="H138" s="4">
        <v>47</v>
      </c>
      <c r="I138" s="3">
        <v>46</v>
      </c>
      <c r="J138" s="3">
        <v>46</v>
      </c>
      <c r="K138" s="3">
        <v>46</v>
      </c>
      <c r="L138" s="3">
        <v>46</v>
      </c>
    </row>
    <row r="140" spans="1:12" s="3" customFormat="1" ht="15.75">
      <c r="A140" s="8" t="s">
        <v>84</v>
      </c>
      <c r="B140" s="4">
        <v>150</v>
      </c>
      <c r="C140" s="4">
        <v>149</v>
      </c>
      <c r="D140" s="4">
        <v>126.96</v>
      </c>
      <c r="E140" s="4">
        <v>161.47999999999999</v>
      </c>
      <c r="F140" s="4">
        <v>141.07</v>
      </c>
      <c r="G140" s="4">
        <v>164.76</v>
      </c>
      <c r="H140" s="4">
        <v>155.47999999999999</v>
      </c>
      <c r="I140" s="3">
        <v>148.38</v>
      </c>
      <c r="J140" s="3">
        <v>146.81</v>
      </c>
      <c r="K140" s="3">
        <v>152.38</v>
      </c>
      <c r="L140" s="3">
        <v>145.46</v>
      </c>
    </row>
    <row r="142" spans="1:12" s="3" customFormat="1" ht="15.75">
      <c r="A142" s="8" t="s">
        <v>85</v>
      </c>
      <c r="B142" s="4">
        <v>51</v>
      </c>
      <c r="C142" s="4">
        <v>51</v>
      </c>
      <c r="D142" s="4">
        <v>47.2</v>
      </c>
      <c r="E142" s="4">
        <v>51.8</v>
      </c>
      <c r="F142" s="4">
        <v>51.2</v>
      </c>
      <c r="G142" s="4">
        <v>52.6</v>
      </c>
      <c r="H142" s="4">
        <v>52.6</v>
      </c>
      <c r="I142" s="3">
        <v>50.2</v>
      </c>
      <c r="J142" s="3">
        <v>50.1</v>
      </c>
      <c r="K142" s="3">
        <v>49.4</v>
      </c>
      <c r="L142" s="3">
        <v>50.4</v>
      </c>
    </row>
    <row r="144" spans="1:12" s="3" customFormat="1" ht="15.75">
      <c r="A144" s="8" t="s">
        <v>86</v>
      </c>
      <c r="B144" s="4">
        <v>49</v>
      </c>
      <c r="C144" s="4">
        <v>49</v>
      </c>
      <c r="D144" s="4">
        <v>42.6</v>
      </c>
      <c r="E144" s="4">
        <v>52.4</v>
      </c>
      <c r="F144" s="4">
        <v>51.6</v>
      </c>
      <c r="G144" s="4">
        <v>51.8</v>
      </c>
      <c r="H144" s="4">
        <v>52.2</v>
      </c>
      <c r="I144" s="3">
        <v>49</v>
      </c>
      <c r="J144" s="3">
        <v>50.2</v>
      </c>
      <c r="K144" s="3">
        <v>48</v>
      </c>
      <c r="L144" s="3">
        <v>50.6</v>
      </c>
    </row>
    <row r="146" spans="1:12" s="3" customFormat="1">
      <c r="A146" s="3" t="s">
        <v>88</v>
      </c>
      <c r="B146" s="4"/>
      <c r="C146" s="4"/>
      <c r="D146" s="4"/>
      <c r="E146" s="4"/>
      <c r="F146" s="4"/>
      <c r="G146" s="4"/>
      <c r="H146" s="4"/>
    </row>
    <row r="147" spans="1:12" s="11" customFormat="1">
      <c r="A147" s="11" t="s">
        <v>89</v>
      </c>
      <c r="B147" s="10"/>
      <c r="C147" s="10"/>
      <c r="D147" s="10"/>
      <c r="E147" s="10"/>
      <c r="F147" s="10"/>
      <c r="G147" s="10"/>
      <c r="H147" s="10"/>
    </row>
    <row r="148" spans="1:12" s="35" customFormat="1" ht="18">
      <c r="A148" s="35" t="s">
        <v>110</v>
      </c>
      <c r="B148" s="36"/>
      <c r="C148" s="36"/>
      <c r="D148" s="36"/>
      <c r="E148" s="36"/>
      <c r="F148" s="36"/>
      <c r="G148" s="36"/>
      <c r="H148" s="36"/>
      <c r="I148" s="1"/>
      <c r="J148" s="1"/>
      <c r="K148" s="1"/>
      <c r="L148" s="1"/>
    </row>
    <row r="149" spans="1:12" s="37" customFormat="1" ht="24" customHeight="1">
      <c r="A149" s="37" t="s">
        <v>111</v>
      </c>
      <c r="B149" s="38" t="s">
        <v>113</v>
      </c>
      <c r="C149" s="38" t="s">
        <v>117</v>
      </c>
      <c r="D149" s="38" t="s">
        <v>116</v>
      </c>
      <c r="E149" s="38" t="s">
        <v>122</v>
      </c>
      <c r="F149" s="38" t="s">
        <v>136</v>
      </c>
      <c r="G149" s="38" t="s">
        <v>132</v>
      </c>
      <c r="H149" s="38" t="s">
        <v>134</v>
      </c>
      <c r="I149" s="38" t="s">
        <v>118</v>
      </c>
      <c r="J149" s="38" t="s">
        <v>121</v>
      </c>
      <c r="K149" s="38" t="s">
        <v>118</v>
      </c>
      <c r="L149" s="38" t="s">
        <v>118</v>
      </c>
    </row>
    <row r="150" spans="1:12" s="37" customFormat="1" ht="24" customHeight="1">
      <c r="A150" s="37" t="s">
        <v>112</v>
      </c>
      <c r="B150" s="38" t="s">
        <v>125</v>
      </c>
      <c r="C150" s="38" t="s">
        <v>125</v>
      </c>
      <c r="D150" s="38" t="s">
        <v>114</v>
      </c>
      <c r="E150" s="38" t="s">
        <v>126</v>
      </c>
      <c r="F150" s="38" t="s">
        <v>126</v>
      </c>
      <c r="G150" s="38" t="s">
        <v>126</v>
      </c>
      <c r="H150" s="38" t="s">
        <v>126</v>
      </c>
      <c r="I150" s="38" t="s">
        <v>119</v>
      </c>
      <c r="J150" s="38" t="s">
        <v>119</v>
      </c>
      <c r="K150" s="38" t="s">
        <v>119</v>
      </c>
      <c r="L150" s="38" t="s">
        <v>119</v>
      </c>
    </row>
  </sheetData>
  <phoneticPr fontId="2" type="noConversion"/>
  <pageMargins left="0.75" right="0.75" top="1" bottom="1" header="0.5" footer="0.5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5"/>
  <sheetViews>
    <sheetView workbookViewId="0">
      <pane xSplit="1" ySplit="1" topLeftCell="E41" activePane="bottomRight" state="frozen"/>
      <selection pane="topRight" activeCell="B1" sqref="B1"/>
      <selection pane="bottomLeft" activeCell="A2" sqref="A2"/>
      <selection pane="bottomRight" activeCell="F1" sqref="F1:F65"/>
    </sheetView>
  </sheetViews>
  <sheetFormatPr defaultRowHeight="12.75"/>
  <cols>
    <col min="1" max="1" width="41.85546875" style="1" bestFit="1" customWidth="1"/>
    <col min="2" max="3" width="20.140625" style="16" customWidth="1"/>
    <col min="4" max="4" width="15.42578125" style="16" bestFit="1" customWidth="1"/>
    <col min="5" max="8" width="15.42578125" style="16" customWidth="1"/>
    <col min="9" max="10" width="12.5703125" style="1" customWidth="1"/>
    <col min="11" max="11" width="14.28515625" style="1" customWidth="1"/>
    <col min="12" max="12" width="13.28515625" style="1" customWidth="1"/>
    <col min="13" max="16384" width="9.140625" style="1"/>
  </cols>
  <sheetData>
    <row r="1" spans="1:12" s="20" customFormat="1" ht="45">
      <c r="B1" s="21" t="str">
        <f>'Test Results (RAW)'!B1</f>
        <v>Phenom II X4 965 (4 GB DDR3)</v>
      </c>
      <c r="C1" s="21" t="str">
        <f>'Test Results (RAW)'!C1</f>
        <v>Phenom II X4 965 (6 GB DDR3)</v>
      </c>
      <c r="D1" s="21" t="str">
        <f>'Test Results (RAW)'!D1</f>
        <v>Intel Core 2 Quad Q9300</v>
      </c>
      <c r="E1" s="21" t="str">
        <f>'Test Results (RAW)'!E1</f>
        <v>Intel Core i7 860 2x2</v>
      </c>
      <c r="F1" s="21" t="str">
        <f>'Test Results (RAW)'!F1</f>
        <v>Intel Core i7 860 2x(2+1)</v>
      </c>
      <c r="G1" s="21" t="str">
        <f>'Test Results (RAW)'!G1</f>
        <v>Intel Core i7 860 4x2 slow</v>
      </c>
      <c r="H1" s="21" t="str">
        <f>'Test Results (RAW)'!H1</f>
        <v>Intel Core i7 860 4x2 fast</v>
      </c>
      <c r="I1" s="21" t="str">
        <f>'Test Results (RAW)'!I1</f>
        <v>Intel Core i7 920 3x2</v>
      </c>
      <c r="J1" s="21" t="str">
        <f>'Test Results (RAW)'!J1</f>
        <v>Intel Core i7 920 2x2</v>
      </c>
      <c r="K1" s="21" t="str">
        <f>'Test Results (RAW)'!K1</f>
        <v>Intel Core i7 920 1x4</v>
      </c>
      <c r="L1" s="21" t="str">
        <f>'Test Results (RAW)'!L1</f>
        <v>Intel Core i7 920 3x1</v>
      </c>
    </row>
    <row r="2" spans="1:12" s="22" customFormat="1" ht="15.75">
      <c r="A2" s="22" t="s">
        <v>106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s="3" customFormat="1">
      <c r="A3" s="3" t="s">
        <v>22</v>
      </c>
      <c r="B3" s="17">
        <f>'Test Results (RAW)'!B3</f>
        <v>14.42</v>
      </c>
      <c r="C3" s="17">
        <f>'Test Results (RAW)'!C3</f>
        <v>14.41</v>
      </c>
      <c r="D3" s="17">
        <f>'Test Results (RAW)'!D3</f>
        <v>12.65</v>
      </c>
      <c r="E3" s="17">
        <f>'Test Results (RAW)'!E3</f>
        <v>14.34</v>
      </c>
      <c r="F3" s="17">
        <f>'Test Results (RAW)'!F3</f>
        <v>14.76</v>
      </c>
      <c r="G3" s="17">
        <f>'Test Results (RAW)'!G3</f>
        <v>15.64</v>
      </c>
      <c r="H3" s="17">
        <f>'Test Results (RAW)'!H3</f>
        <v>15.08</v>
      </c>
      <c r="I3" s="17">
        <f>'Test Results (RAW)'!I3</f>
        <v>13.75</v>
      </c>
      <c r="J3" s="17">
        <f>'Test Results (RAW)'!J3</f>
        <v>14.77</v>
      </c>
      <c r="K3" s="17">
        <f>'Test Results (RAW)'!K3</f>
        <v>14.76</v>
      </c>
      <c r="L3" s="17">
        <f>'Test Results (RAW)'!L3</f>
        <v>14.13</v>
      </c>
    </row>
    <row r="4" spans="1:12" s="11" customFormat="1">
      <c r="A4" s="11" t="s">
        <v>27</v>
      </c>
      <c r="B4" s="18">
        <f>'Test Results (RAW)'!B8</f>
        <v>16.09</v>
      </c>
      <c r="C4" s="18">
        <f>'Test Results (RAW)'!C8</f>
        <v>16.690000000000001</v>
      </c>
      <c r="D4" s="18">
        <f>'Test Results (RAW)'!D8</f>
        <v>19.440000000000001</v>
      </c>
      <c r="E4" s="18">
        <f>'Test Results (RAW)'!E8</f>
        <v>15.36</v>
      </c>
      <c r="F4" s="18">
        <f>'Test Results (RAW)'!F8</f>
        <v>15.29</v>
      </c>
      <c r="G4" s="18">
        <f>'Test Results (RAW)'!G8</f>
        <v>15.31</v>
      </c>
      <c r="H4" s="18">
        <f>'Test Results (RAW)'!H8</f>
        <v>15.48</v>
      </c>
      <c r="I4" s="18">
        <f>'Test Results (RAW)'!I8</f>
        <v>15.31</v>
      </c>
      <c r="J4" s="18">
        <f>'Test Results (RAW)'!J8</f>
        <v>16.02</v>
      </c>
      <c r="K4" s="18">
        <f>'Test Results (RAW)'!K8</f>
        <v>16.239999999999998</v>
      </c>
      <c r="L4" s="18">
        <f>'Test Results (RAW)'!L8</f>
        <v>15.91</v>
      </c>
    </row>
    <row r="5" spans="1:12" s="3" customFormat="1">
      <c r="A5" s="3" t="s">
        <v>24</v>
      </c>
      <c r="B5" s="17">
        <f>'Test Results (RAW)'!B14</f>
        <v>2.74</v>
      </c>
      <c r="C5" s="17">
        <f>'Test Results (RAW)'!C14</f>
        <v>2.74</v>
      </c>
      <c r="D5" s="17">
        <f>'Test Results (RAW)'!D14</f>
        <v>2.2799999999999998</v>
      </c>
      <c r="E5" s="17">
        <f>'Test Results (RAW)'!E14</f>
        <v>2.86</v>
      </c>
      <c r="F5" s="17">
        <f>'Test Results (RAW)'!F14</f>
        <v>2.8</v>
      </c>
      <c r="G5" s="17">
        <f>'Test Results (RAW)'!G14</f>
        <v>2.76</v>
      </c>
      <c r="H5" s="17">
        <f>'Test Results (RAW)'!H14</f>
        <v>2.79</v>
      </c>
      <c r="I5" s="17">
        <f>'Test Results (RAW)'!I14</f>
        <v>2.2799999999999998</v>
      </c>
      <c r="J5" s="17">
        <f>'Test Results (RAW)'!J14</f>
        <v>2.6</v>
      </c>
      <c r="K5" s="17">
        <f>'Test Results (RAW)'!K14</f>
        <v>2.37</v>
      </c>
      <c r="L5" s="17">
        <f>'Test Results (RAW)'!L14</f>
        <v>2.79</v>
      </c>
    </row>
    <row r="6" spans="1:12" s="11" customFormat="1">
      <c r="A6" s="11" t="s">
        <v>33</v>
      </c>
      <c r="B6" s="18">
        <f>'Test Results (RAW)'!B44</f>
        <v>59.89</v>
      </c>
      <c r="C6" s="18">
        <f>'Test Results (RAW)'!C44</f>
        <v>60.19</v>
      </c>
      <c r="D6" s="18">
        <f>'Test Results (RAW)'!D44</f>
        <v>66.28</v>
      </c>
      <c r="E6" s="18">
        <f>'Test Results (RAW)'!E44</f>
        <v>60.7</v>
      </c>
      <c r="F6" s="18">
        <f>'Test Results (RAW)'!F44</f>
        <v>60.92</v>
      </c>
      <c r="G6" s="18">
        <f>'Test Results (RAW)'!G44</f>
        <v>60.81</v>
      </c>
      <c r="H6" s="18">
        <f>'Test Results (RAW)'!H44</f>
        <v>61.83</v>
      </c>
      <c r="I6" s="18">
        <f>'Test Results (RAW)'!I44</f>
        <v>63.78</v>
      </c>
      <c r="J6" s="18">
        <f>'Test Results (RAW)'!J44</f>
        <v>61.91</v>
      </c>
      <c r="K6" s="18">
        <f>'Test Results (RAW)'!K44</f>
        <v>60.82</v>
      </c>
      <c r="L6" s="18">
        <f>'Test Results (RAW)'!L44</f>
        <v>62.25</v>
      </c>
    </row>
    <row r="7" spans="1:12" s="11" customFormat="1">
      <c r="A7" s="11" t="s">
        <v>32</v>
      </c>
      <c r="B7" s="18">
        <f>'Test Results (RAW)'!B51</f>
        <v>1146</v>
      </c>
      <c r="C7" s="18">
        <f>'Test Results (RAW)'!C51</f>
        <v>1121</v>
      </c>
      <c r="D7" s="18">
        <f>'Test Results (RAW)'!D51</f>
        <v>1271</v>
      </c>
      <c r="E7" s="18">
        <f>'Test Results (RAW)'!E51</f>
        <v>1110</v>
      </c>
      <c r="F7" s="18">
        <f>'Test Results (RAW)'!F51</f>
        <v>1078</v>
      </c>
      <c r="G7" s="18">
        <f>'Test Results (RAW)'!G51</f>
        <v>1074</v>
      </c>
      <c r="H7" s="18">
        <f>'Test Results (RAW)'!H51</f>
        <v>1086</v>
      </c>
      <c r="I7" s="18">
        <f>'Test Results (RAW)'!I51</f>
        <v>1122</v>
      </c>
      <c r="J7" s="18">
        <f>'Test Results (RAW)'!J51</f>
        <v>1191</v>
      </c>
      <c r="K7" s="18">
        <f>'Test Results (RAW)'!K51</f>
        <v>1182</v>
      </c>
      <c r="L7" s="18">
        <f>'Test Results (RAW)'!L51</f>
        <v>1503</v>
      </c>
    </row>
    <row r="8" spans="1:12" s="3" customFormat="1">
      <c r="A8" s="3" t="s">
        <v>44</v>
      </c>
      <c r="B8" s="17">
        <f>'Test Results (RAW)'!B56</f>
        <v>2.4500000000000002</v>
      </c>
      <c r="C8" s="17">
        <f>'Test Results (RAW)'!C56</f>
        <v>2.4300000000000002</v>
      </c>
      <c r="D8" s="17">
        <f>'Test Results (RAW)'!D56</f>
        <v>2.21</v>
      </c>
      <c r="E8" s="17">
        <f>'Test Results (RAW)'!E56</f>
        <v>2.63</v>
      </c>
      <c r="F8" s="17">
        <f>'Test Results (RAW)'!F56</f>
        <v>2.5</v>
      </c>
      <c r="G8" s="17">
        <f>'Test Results (RAW)'!G56</f>
        <v>2.61</v>
      </c>
      <c r="H8" s="17">
        <f>'Test Results (RAW)'!H56</f>
        <v>2.5</v>
      </c>
      <c r="I8" s="17">
        <f>'Test Results (RAW)'!I56</f>
        <v>2.4500000000000002</v>
      </c>
      <c r="J8" s="17">
        <f>'Test Results (RAW)'!J56</f>
        <v>2.5499999999999998</v>
      </c>
      <c r="K8" s="17">
        <f>'Test Results (RAW)'!K56</f>
        <v>2.4300000000000002</v>
      </c>
      <c r="L8" s="17">
        <f>'Test Results (RAW)'!L56</f>
        <v>2.41</v>
      </c>
    </row>
    <row r="9" spans="1:12" s="8" customFormat="1" ht="15.75">
      <c r="A9" s="27" t="s">
        <v>92</v>
      </c>
      <c r="B9" s="26">
        <f t="shared" ref="B9:C9" si="0">ROUND(GEOMEAN(B3,1/B4,B5,1/B6,1/B7,B8)*543.210026439403,0)</f>
        <v>114</v>
      </c>
      <c r="C9" s="26">
        <f t="shared" si="0"/>
        <v>114</v>
      </c>
      <c r="D9" s="26">
        <f t="shared" ref="D9" si="1">ROUND(GEOMEAN(D3,1/D4,D5,1/D6,1/D7,D8)*543.210026439403,0)</f>
        <v>100</v>
      </c>
      <c r="E9" s="26">
        <f t="shared" ref="E9:G9" si="2">ROUND(GEOMEAN(E3,1/E4,E5,1/E6,1/E7,E8)*543.210026439403,0)</f>
        <v>118</v>
      </c>
      <c r="F9" s="26">
        <f t="shared" ref="F9" si="3">ROUND(GEOMEAN(F3,1/F4,F5,1/F6,1/F7,F8)*543.210026439403,0)</f>
        <v>118</v>
      </c>
      <c r="G9" s="26">
        <f t="shared" si="2"/>
        <v>119</v>
      </c>
      <c r="H9" s="26">
        <f t="shared" ref="H9" si="4">ROUND(GEOMEAN(H3,1/H4,H5,1/H6,1/H7,H8)*543.210026439403,0)</f>
        <v>117</v>
      </c>
      <c r="I9" s="26">
        <f t="shared" ref="I9:L9" si="5">ROUND(GEOMEAN(I3,1/I4,I5,1/I6,1/I7,I8)*543.210026439403,0)</f>
        <v>110</v>
      </c>
      <c r="J9" s="26">
        <f t="shared" ref="J9" si="6">ROUND(GEOMEAN(J3,1/J4,J5,1/J6,1/J7,J8)*543.210026439403,0)</f>
        <v>113</v>
      </c>
      <c r="K9" s="26">
        <f t="shared" si="5"/>
        <v>111</v>
      </c>
      <c r="L9" s="26">
        <f t="shared" si="5"/>
        <v>109</v>
      </c>
    </row>
    <row r="10" spans="1:12">
      <c r="I10" s="16"/>
      <c r="J10" s="16"/>
      <c r="K10" s="16"/>
      <c r="L10" s="16"/>
    </row>
    <row r="11" spans="1:12" s="22" customFormat="1" ht="15.75">
      <c r="A11" s="22" t="s">
        <v>109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 s="3" customFormat="1">
      <c r="A12" s="3" t="s">
        <v>22</v>
      </c>
      <c r="B12" s="17">
        <f>'Test Results (RAW)'!B4</f>
        <v>14.68</v>
      </c>
      <c r="C12" s="17">
        <f>'Test Results (RAW)'!C4</f>
        <v>14.65</v>
      </c>
      <c r="D12" s="17">
        <f>'Test Results (RAW)'!D4</f>
        <v>10.35</v>
      </c>
      <c r="E12" s="17">
        <f>'Test Results (RAW)'!E4</f>
        <v>16.39</v>
      </c>
      <c r="F12" s="17">
        <f>'Test Results (RAW)'!F4</f>
        <v>16.39</v>
      </c>
      <c r="G12" s="17">
        <f>'Test Results (RAW)'!G4</f>
        <v>16.54</v>
      </c>
      <c r="H12" s="17">
        <f>'Test Results (RAW)'!H4</f>
        <v>15.82</v>
      </c>
      <c r="I12" s="17">
        <f>'Test Results (RAW)'!I4</f>
        <v>15.24</v>
      </c>
      <c r="J12" s="17">
        <f>'Test Results (RAW)'!J4</f>
        <v>15.57</v>
      </c>
      <c r="K12" s="17">
        <f>'Test Results (RAW)'!K4</f>
        <v>15.34</v>
      </c>
      <c r="L12" s="17">
        <f>'Test Results (RAW)'!L4</f>
        <v>15.38</v>
      </c>
    </row>
    <row r="13" spans="1:12" s="11" customFormat="1">
      <c r="A13" s="11" t="s">
        <v>27</v>
      </c>
      <c r="B13" s="18">
        <f>'Test Results (RAW)'!B10</f>
        <v>94.59</v>
      </c>
      <c r="C13" s="18">
        <f>'Test Results (RAW)'!C10</f>
        <v>95.79</v>
      </c>
      <c r="D13" s="18">
        <f>'Test Results (RAW)'!D10</f>
        <v>124.5</v>
      </c>
      <c r="E13" s="18">
        <f>'Test Results (RAW)'!E10</f>
        <v>80.510000000000005</v>
      </c>
      <c r="F13" s="18">
        <f>'Test Results (RAW)'!F10</f>
        <v>80.33</v>
      </c>
      <c r="G13" s="18">
        <f>'Test Results (RAW)'!G10</f>
        <v>80.69</v>
      </c>
      <c r="H13" s="18">
        <f>'Test Results (RAW)'!H10</f>
        <v>84</v>
      </c>
      <c r="I13" s="18">
        <f>'Test Results (RAW)'!I10</f>
        <v>84.34</v>
      </c>
      <c r="J13" s="18">
        <f>'Test Results (RAW)'!J10</f>
        <v>84.54</v>
      </c>
      <c r="K13" s="18">
        <f>'Test Results (RAW)'!K10</f>
        <v>85.06</v>
      </c>
      <c r="L13" s="18">
        <f>'Test Results (RAW)'!L10</f>
        <v>84.87</v>
      </c>
    </row>
    <row r="14" spans="1:12" s="11" customFormat="1">
      <c r="A14" s="11" t="s">
        <v>24</v>
      </c>
      <c r="B14" s="14">
        <f>'Test Results (RAW)'!B18</f>
        <v>1.736111111111111E-3</v>
      </c>
      <c r="C14" s="14">
        <f>'Test Results (RAW)'!C18</f>
        <v>1.736111111111111E-3</v>
      </c>
      <c r="D14" s="14">
        <f>'Test Results (RAW)'!D18</f>
        <v>2.8124999999999999E-3</v>
      </c>
      <c r="E14" s="14">
        <f>'Test Results (RAW)'!E18</f>
        <v>1.736111111111111E-3</v>
      </c>
      <c r="F14" s="14">
        <f>'Test Results (RAW)'!F18</f>
        <v>1.7245370370370372E-3</v>
      </c>
      <c r="G14" s="14">
        <f>'Test Results (RAW)'!G18</f>
        <v>1.7592592592592592E-3</v>
      </c>
      <c r="H14" s="14">
        <f>'Test Results (RAW)'!H18</f>
        <v>1.8171296296296297E-3</v>
      </c>
      <c r="I14" s="14">
        <f>'Test Results (RAW)'!I18</f>
        <v>1.8171296296296297E-3</v>
      </c>
      <c r="J14" s="14">
        <f>'Test Results (RAW)'!J18</f>
        <v>1.8171296296296297E-3</v>
      </c>
      <c r="K14" s="14">
        <f>'Test Results (RAW)'!K18</f>
        <v>1.8171296296296297E-3</v>
      </c>
      <c r="L14" s="14">
        <f>'Test Results (RAW)'!L18</f>
        <v>1.8055555555555557E-3</v>
      </c>
    </row>
    <row r="15" spans="1:12" s="8" customFormat="1" ht="15.75">
      <c r="A15" s="27" t="s">
        <v>92</v>
      </c>
      <c r="B15" s="19">
        <f t="shared" ref="B15:C15" si="7">ROUND(GEOMEAN(B12,1/B13,1/B14)*32.3425191713061,0)</f>
        <v>145</v>
      </c>
      <c r="C15" s="19">
        <f t="shared" si="7"/>
        <v>144</v>
      </c>
      <c r="D15" s="19">
        <f t="shared" ref="D15" si="8">ROUND(GEOMEAN(D12,1/D13,1/D14)*32.3425191713061,0)</f>
        <v>100</v>
      </c>
      <c r="E15" s="19">
        <f t="shared" ref="E15:G15" si="9">ROUND(GEOMEAN(E12,1/E13,1/E14)*32.3425191713061,0)</f>
        <v>158</v>
      </c>
      <c r="F15" s="19">
        <f t="shared" ref="F15" si="10">ROUND(GEOMEAN(F12,1/F13,1/F14)*32.3425191713061,0)</f>
        <v>159</v>
      </c>
      <c r="G15" s="19">
        <f t="shared" si="9"/>
        <v>158</v>
      </c>
      <c r="H15" s="19">
        <f t="shared" ref="H15" si="11">ROUND(GEOMEAN(H12,1/H13,1/H14)*32.3425191713061,0)</f>
        <v>152</v>
      </c>
      <c r="I15" s="19">
        <f t="shared" ref="I15:L15" si="12">ROUND(GEOMEAN(I12,1/I13,1/I14)*32.3425191713061,0)</f>
        <v>150</v>
      </c>
      <c r="J15" s="19">
        <f t="shared" ref="J15" si="13">ROUND(GEOMEAN(J12,1/J13,1/J14)*32.3425191713061,0)</f>
        <v>151</v>
      </c>
      <c r="K15" s="19">
        <f t="shared" si="12"/>
        <v>150</v>
      </c>
      <c r="L15" s="19">
        <f t="shared" si="12"/>
        <v>150</v>
      </c>
    </row>
    <row r="16" spans="1:12">
      <c r="I16" s="16"/>
      <c r="J16" s="16"/>
      <c r="K16" s="16"/>
      <c r="L16" s="16"/>
    </row>
    <row r="17" spans="1:12" s="22" customFormat="1" ht="15.75">
      <c r="A17" s="22" t="s">
        <v>107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2" s="3" customFormat="1">
      <c r="A18" s="3" t="s">
        <v>24</v>
      </c>
      <c r="B18" s="17">
        <f>'Test Results (RAW)'!B16</f>
        <v>7.46</v>
      </c>
      <c r="C18" s="17">
        <f>'Test Results (RAW)'!C16</f>
        <v>7.44</v>
      </c>
      <c r="D18" s="17">
        <f>'Test Results (RAW)'!D16</f>
        <v>6.41</v>
      </c>
      <c r="E18" s="17">
        <f>'Test Results (RAW)'!E16</f>
        <v>8.66</v>
      </c>
      <c r="F18" s="17">
        <f>'Test Results (RAW)'!F16</f>
        <v>8.44</v>
      </c>
      <c r="G18" s="17">
        <f>'Test Results (RAW)'!G16</f>
        <v>8.61</v>
      </c>
      <c r="H18" s="17">
        <f>'Test Results (RAW)'!H16</f>
        <v>8.36</v>
      </c>
      <c r="I18" s="17">
        <f>'Test Results (RAW)'!I16</f>
        <v>7.96</v>
      </c>
      <c r="J18" s="17">
        <f>'Test Results (RAW)'!J16</f>
        <v>8.33</v>
      </c>
      <c r="K18" s="17">
        <f>'Test Results (RAW)'!K16</f>
        <v>7.35</v>
      </c>
      <c r="L18" s="17">
        <f>'Test Results (RAW)'!L16</f>
        <v>8.44</v>
      </c>
    </row>
    <row r="19" spans="1:12" s="11" customFormat="1">
      <c r="A19" s="11" t="s">
        <v>33</v>
      </c>
      <c r="B19" s="18">
        <f>'Test Results (RAW)'!B45</f>
        <v>38.78</v>
      </c>
      <c r="C19" s="18">
        <f>'Test Results (RAW)'!C45</f>
        <v>39.68</v>
      </c>
      <c r="D19" s="18">
        <f>'Test Results (RAW)'!D45</f>
        <v>48.66</v>
      </c>
      <c r="E19" s="18">
        <f>'Test Results (RAW)'!E45</f>
        <v>38.71</v>
      </c>
      <c r="F19" s="18">
        <f>'Test Results (RAW)'!F45</f>
        <v>38.92</v>
      </c>
      <c r="G19" s="18">
        <f>'Test Results (RAW)'!G45</f>
        <v>38.840000000000003</v>
      </c>
      <c r="H19" s="18">
        <f>'Test Results (RAW)'!H45</f>
        <v>40.06</v>
      </c>
      <c r="I19" s="18">
        <f>'Test Results (RAW)'!I45</f>
        <v>44.32</v>
      </c>
      <c r="J19" s="18">
        <f>'Test Results (RAW)'!J45</f>
        <v>41.85</v>
      </c>
      <c r="K19" s="18">
        <f>'Test Results (RAW)'!K45</f>
        <v>40.83</v>
      </c>
      <c r="L19" s="18">
        <f>'Test Results (RAW)'!L45</f>
        <v>40.57</v>
      </c>
    </row>
    <row r="20" spans="1:12" s="11" customFormat="1">
      <c r="A20" s="11" t="s">
        <v>32</v>
      </c>
      <c r="B20" s="18">
        <f>'Test Results (RAW)'!B50</f>
        <v>1843</v>
      </c>
      <c r="C20" s="18">
        <f>'Test Results (RAW)'!C50</f>
        <v>1691</v>
      </c>
      <c r="D20" s="18">
        <f>'Test Results (RAW)'!D50</f>
        <v>2255</v>
      </c>
      <c r="E20" s="18">
        <f>'Test Results (RAW)'!E50</f>
        <v>1915</v>
      </c>
      <c r="F20" s="18">
        <f>'Test Results (RAW)'!F50</f>
        <v>1659</v>
      </c>
      <c r="G20" s="18">
        <f>'Test Results (RAW)'!G50</f>
        <v>1644</v>
      </c>
      <c r="H20" s="18">
        <f>'Test Results (RAW)'!H50</f>
        <v>1718</v>
      </c>
      <c r="I20" s="18">
        <f>'Test Results (RAW)'!I50</f>
        <v>1689</v>
      </c>
      <c r="J20" s="18">
        <f>'Test Results (RAW)'!J50</f>
        <v>2074</v>
      </c>
      <c r="K20" s="18">
        <f>'Test Results (RAW)'!K50</f>
        <v>2137</v>
      </c>
      <c r="L20" s="18">
        <f>'Test Results (RAW)'!L50</f>
        <v>2842</v>
      </c>
    </row>
    <row r="21" spans="1:12" s="3" customFormat="1">
      <c r="A21" s="3" t="s">
        <v>44</v>
      </c>
      <c r="B21" s="17">
        <f>'Test Results (RAW)'!B55</f>
        <v>4.95</v>
      </c>
      <c r="C21" s="17">
        <f>'Test Results (RAW)'!C55</f>
        <v>4.9000000000000004</v>
      </c>
      <c r="D21" s="17">
        <f>'Test Results (RAW)'!D55</f>
        <v>4.07</v>
      </c>
      <c r="E21" s="17">
        <f>'Test Results (RAW)'!E55</f>
        <v>4.82</v>
      </c>
      <c r="F21" s="17">
        <f>'Test Results (RAW)'!F55</f>
        <v>4.76</v>
      </c>
      <c r="G21" s="17">
        <f>'Test Results (RAW)'!G55</f>
        <v>4.8099999999999996</v>
      </c>
      <c r="H21" s="17">
        <f>'Test Results (RAW)'!H55</f>
        <v>4.5999999999999996</v>
      </c>
      <c r="I21" s="17">
        <f>'Test Results (RAW)'!I55</f>
        <v>4.43</v>
      </c>
      <c r="J21" s="17">
        <f>'Test Results (RAW)'!J55</f>
        <v>4.62</v>
      </c>
      <c r="K21" s="17">
        <f>'Test Results (RAW)'!K55</f>
        <v>4.58</v>
      </c>
      <c r="L21" s="17">
        <f>'Test Results (RAW)'!L55</f>
        <v>4.5999999999999996</v>
      </c>
    </row>
    <row r="22" spans="1:12" s="3" customFormat="1">
      <c r="A22" s="3" t="s">
        <v>0</v>
      </c>
      <c r="B22" s="17">
        <f>'Test Results (RAW)'!B76</f>
        <v>0.1842</v>
      </c>
      <c r="C22" s="17">
        <f>'Test Results (RAW)'!C76</f>
        <v>0.18210000000000001</v>
      </c>
      <c r="D22" s="17">
        <f>'Test Results (RAW)'!D76</f>
        <v>0.15160000000000001</v>
      </c>
      <c r="E22" s="17">
        <f>'Test Results (RAW)'!E76</f>
        <v>0.19800000000000001</v>
      </c>
      <c r="F22" s="17">
        <f>'Test Results (RAW)'!F76</f>
        <v>0.19420000000000001</v>
      </c>
      <c r="G22" s="17">
        <f>'Test Results (RAW)'!G76</f>
        <v>0.19689999999999999</v>
      </c>
      <c r="H22" s="17">
        <f>'Test Results (RAW)'!H76</f>
        <v>0.19139999999999999</v>
      </c>
      <c r="I22" s="17">
        <f>'Test Results (RAW)'!I76</f>
        <v>0.17460000000000001</v>
      </c>
      <c r="J22" s="17">
        <f>'Test Results (RAW)'!J76</f>
        <v>0.183</v>
      </c>
      <c r="K22" s="17">
        <f>'Test Results (RAW)'!K76</f>
        <v>0.183</v>
      </c>
      <c r="L22" s="17">
        <f>'Test Results (RAW)'!L76</f>
        <v>0.1835</v>
      </c>
    </row>
    <row r="23" spans="1:12" s="3" customFormat="1">
      <c r="A23" s="3" t="s">
        <v>2</v>
      </c>
      <c r="B23" s="17">
        <f>'Test Results (RAW)'!B81</f>
        <v>3.0179152572595545</v>
      </c>
      <c r="C23" s="17">
        <f>'Test Results (RAW)'!C81</f>
        <v>3.0007828978451605</v>
      </c>
      <c r="D23" s="17">
        <f>'Test Results (RAW)'!D81</f>
        <v>2.3357000000000001</v>
      </c>
      <c r="E23" s="17">
        <f>'Test Results (RAW)'!E81</f>
        <v>2.8056999999999999</v>
      </c>
      <c r="F23" s="17">
        <f>'Test Results (RAW)'!F81</f>
        <v>2.7867999999999999</v>
      </c>
      <c r="G23" s="17">
        <f>'Test Results (RAW)'!G81</f>
        <v>2.8374999999999999</v>
      </c>
      <c r="H23" s="17">
        <f>'Test Results (RAW)'!H81</f>
        <v>2.6846999999999999</v>
      </c>
      <c r="I23" s="17">
        <f>'Test Results (RAW)'!I81</f>
        <v>2.5924999999999998</v>
      </c>
      <c r="J23" s="17">
        <f>'Test Results (RAW)'!J81</f>
        <v>2.6775000000000002</v>
      </c>
      <c r="K23" s="17">
        <f>'Test Results (RAW)'!K81</f>
        <v>2.6267999999999998</v>
      </c>
      <c r="L23" s="17">
        <f>'Test Results (RAW)'!L81</f>
        <v>2.6402999999999999</v>
      </c>
    </row>
    <row r="24" spans="1:12" s="11" customFormat="1">
      <c r="A24" s="11" t="s">
        <v>1</v>
      </c>
      <c r="B24" s="18">
        <f>'Test Results (RAW)'!B88</f>
        <v>4.5597247436958699E-2</v>
      </c>
      <c r="C24" s="18">
        <f>'Test Results (RAW)'!C88</f>
        <v>4.5794000000000001E-2</v>
      </c>
      <c r="D24" s="18">
        <f>'Test Results (RAW)'!D88</f>
        <v>5.4585000000000002E-2</v>
      </c>
      <c r="E24" s="18">
        <f>'Test Results (RAW)'!E88</f>
        <v>4.1139000000000002E-2</v>
      </c>
      <c r="F24" s="18">
        <f>'Test Results (RAW)'!F88</f>
        <v>4.2681999999999998E-2</v>
      </c>
      <c r="G24" s="18">
        <f>'Test Results (RAW)'!G88</f>
        <v>4.2978000000000002E-2</v>
      </c>
      <c r="H24" s="18">
        <f>'Test Results (RAW)'!H88</f>
        <v>4.5092E-2</v>
      </c>
      <c r="I24" s="18">
        <f>'Test Results (RAW)'!I88</f>
        <v>4.5116999999999997E-2</v>
      </c>
      <c r="J24" s="18">
        <f>'Test Results (RAW)'!J88</f>
        <v>4.4172999999999997E-2</v>
      </c>
      <c r="K24" s="18">
        <f>'Test Results (RAW)'!K88</f>
        <v>4.5678999999999997E-2</v>
      </c>
      <c r="L24" s="18">
        <f>'Test Results (RAW)'!L88</f>
        <v>4.3316E-2</v>
      </c>
    </row>
    <row r="25" spans="1:12" s="8" customFormat="1" ht="15.75">
      <c r="A25" s="27" t="s">
        <v>92</v>
      </c>
      <c r="B25" s="19">
        <f t="shared" ref="B25:C25" si="14">ROUND(GEOMEAN(B18,1/B19,1/B20,B21,B22,B23,1/B24)*252.16745643093,0)</f>
        <v>122</v>
      </c>
      <c r="C25" s="19">
        <f t="shared" si="14"/>
        <v>123</v>
      </c>
      <c r="D25" s="19">
        <f t="shared" ref="D25" si="15">ROUND(GEOMEAN(D18,1/D19,1/D20,D21,D22,D23,1/D24)*252.16745643093,0)</f>
        <v>100</v>
      </c>
      <c r="E25" s="19">
        <f t="shared" ref="E25:G25" si="16">ROUND(GEOMEAN(E18,1/E19,1/E20,E21,E22,E23,1/E24)*252.16745643093,0)</f>
        <v>126</v>
      </c>
      <c r="F25" s="19">
        <f t="shared" ref="F25" si="17">ROUND(GEOMEAN(F18,1/F19,1/F20,F21,F22,F23,1/F24)*252.16745643093,0)</f>
        <v>126</v>
      </c>
      <c r="G25" s="19">
        <f t="shared" si="16"/>
        <v>127</v>
      </c>
      <c r="H25" s="19">
        <f t="shared" ref="H25" si="18">ROUND(GEOMEAN(H18,1/H19,1/H20,H21,H22,H23,1/H24)*252.16745643093,0)</f>
        <v>122</v>
      </c>
      <c r="I25" s="19">
        <f t="shared" ref="I25:L25" si="19">ROUND(GEOMEAN(I18,1/I19,1/I20,I21,I22,I23,1/I24)*252.16745643093,0)</f>
        <v>117</v>
      </c>
      <c r="J25" s="19">
        <f t="shared" ref="J25" si="20">ROUND(GEOMEAN(J18,1/J19,1/J20,J21,J22,J23,1/J24)*252.16745643093,0)</f>
        <v>118</v>
      </c>
      <c r="K25" s="19">
        <f t="shared" si="19"/>
        <v>115</v>
      </c>
      <c r="L25" s="19">
        <f t="shared" si="19"/>
        <v>114</v>
      </c>
    </row>
    <row r="26" spans="1:12">
      <c r="I26" s="16"/>
      <c r="J26" s="16"/>
      <c r="K26" s="16"/>
      <c r="L26" s="16"/>
    </row>
    <row r="27" spans="1:12" s="22" customFormat="1" ht="15.75">
      <c r="A27" s="22" t="s">
        <v>90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2" s="11" customFormat="1">
      <c r="A28" s="11" t="s">
        <v>4</v>
      </c>
      <c r="B28" s="13">
        <f>'Test Results (RAW)'!B90</f>
        <v>3.9583333333333337E-3</v>
      </c>
      <c r="C28" s="13">
        <f>'Test Results (RAW)'!C90</f>
        <v>3.9814814814814817E-3</v>
      </c>
      <c r="D28" s="13">
        <f>'Test Results (RAW)'!D90</f>
        <v>4.7222222222222223E-3</v>
      </c>
      <c r="E28" s="13">
        <f>'Test Results (RAW)'!E90</f>
        <v>3.7962962962962963E-3</v>
      </c>
      <c r="F28" s="13">
        <f>'Test Results (RAW)'!F90</f>
        <v>3.645833333333333E-3</v>
      </c>
      <c r="G28" s="13">
        <f>'Test Results (RAW)'!G90</f>
        <v>3.5879629629629629E-3</v>
      </c>
      <c r="H28" s="13">
        <f>'Test Results (RAW)'!H90</f>
        <v>4.1319444444444442E-3</v>
      </c>
      <c r="I28" s="13">
        <f>'Test Results (RAW)'!I90</f>
        <v>4.2476851851851851E-3</v>
      </c>
      <c r="J28" s="13">
        <f>'Test Results (RAW)'!J90</f>
        <v>3.7037037037037034E-3</v>
      </c>
      <c r="K28" s="13">
        <f>'Test Results (RAW)'!K90</f>
        <v>3.7615740740740739E-3</v>
      </c>
      <c r="L28" s="13">
        <f>'Test Results (RAW)'!L90</f>
        <v>4.1666666666666666E-3</v>
      </c>
    </row>
    <row r="29" spans="1:12" s="11" customFormat="1">
      <c r="A29" s="11" t="s">
        <v>5</v>
      </c>
      <c r="B29" s="13">
        <f>'Test Results (RAW)'!B92</f>
        <v>2.3148148148148146E-4</v>
      </c>
      <c r="C29" s="13">
        <f>'Test Results (RAW)'!C92</f>
        <v>2.3148148148148146E-4</v>
      </c>
      <c r="D29" s="13">
        <f>'Test Results (RAW)'!D92</f>
        <v>2.7777777777777778E-4</v>
      </c>
      <c r="E29" s="13">
        <f>'Test Results (RAW)'!E92</f>
        <v>1.8518518518518518E-4</v>
      </c>
      <c r="F29" s="13">
        <f>'Test Results (RAW)'!F92</f>
        <v>1.8518518518518518E-4</v>
      </c>
      <c r="G29" s="13">
        <f>'Test Results (RAW)'!G92</f>
        <v>1.8518518518518518E-4</v>
      </c>
      <c r="H29" s="13">
        <f>'Test Results (RAW)'!H92</f>
        <v>1.9675925925925926E-4</v>
      </c>
      <c r="I29" s="13">
        <f>'Test Results (RAW)'!I92</f>
        <v>1.8518518518518518E-4</v>
      </c>
      <c r="J29" s="13">
        <f>'Test Results (RAW)'!J92</f>
        <v>1.8518518518518518E-4</v>
      </c>
      <c r="K29" s="13">
        <f>'Test Results (RAW)'!K92</f>
        <v>1.8518518518518518E-4</v>
      </c>
      <c r="L29" s="13">
        <f>'Test Results (RAW)'!L92</f>
        <v>1.8518518518518518E-4</v>
      </c>
    </row>
    <row r="30" spans="1:12" s="11" customFormat="1">
      <c r="A30" s="11" t="s">
        <v>6</v>
      </c>
      <c r="B30" s="13">
        <f>'Test Results (RAW)'!B94</f>
        <v>7.6851851851851847E-3</v>
      </c>
      <c r="C30" s="13">
        <f>'Test Results (RAW)'!C94</f>
        <v>7.69675925925926E-3</v>
      </c>
      <c r="D30" s="13">
        <f>'Test Results (RAW)'!D94</f>
        <v>8.6342592592592599E-3</v>
      </c>
      <c r="E30" s="13">
        <f>'Test Results (RAW)'!E94</f>
        <v>7.2685185185185188E-3</v>
      </c>
      <c r="F30" s="13">
        <f>'Test Results (RAW)'!F94</f>
        <v>7.2800925925925915E-3</v>
      </c>
      <c r="G30" s="13">
        <f>'Test Results (RAW)'!G94</f>
        <v>7.2800925925925915E-3</v>
      </c>
      <c r="H30" s="13">
        <f>'Test Results (RAW)'!H94</f>
        <v>7.5810185185185182E-3</v>
      </c>
      <c r="I30" s="13">
        <f>'Test Results (RAW)'!I94</f>
        <v>7.9398148148148145E-3</v>
      </c>
      <c r="J30" s="13">
        <f>'Test Results (RAW)'!J94</f>
        <v>7.7777777777777767E-3</v>
      </c>
      <c r="K30" s="13">
        <f>'Test Results (RAW)'!K94</f>
        <v>7.789351851851852E-3</v>
      </c>
      <c r="L30" s="13">
        <f>'Test Results (RAW)'!L94</f>
        <v>7.789351851851852E-3</v>
      </c>
    </row>
    <row r="31" spans="1:12" s="11" customFormat="1">
      <c r="A31" s="11" t="s">
        <v>63</v>
      </c>
      <c r="B31" s="13">
        <f>'Test Results (RAW)'!B96</f>
        <v>5.6944444444444438E-3</v>
      </c>
      <c r="C31" s="13">
        <f>'Test Results (RAW)'!C96</f>
        <v>5.7175925925925927E-3</v>
      </c>
      <c r="D31" s="13">
        <f>'Test Results (RAW)'!D96</f>
        <v>6.4583333333333333E-3</v>
      </c>
      <c r="E31" s="13">
        <f>'Test Results (RAW)'!E96</f>
        <v>4.8032407407407407E-3</v>
      </c>
      <c r="F31" s="13">
        <f>'Test Results (RAW)'!F96</f>
        <v>4.8148148148148152E-3</v>
      </c>
      <c r="G31" s="13">
        <f>'Test Results (RAW)'!G96</f>
        <v>4.8495370370370368E-3</v>
      </c>
      <c r="H31" s="13">
        <f>'Test Results (RAW)'!H96</f>
        <v>5.0578703703703706E-3</v>
      </c>
      <c r="I31" s="13">
        <f>'Test Results (RAW)'!I96</f>
        <v>5.6481481481481478E-3</v>
      </c>
      <c r="J31" s="13">
        <f>'Test Results (RAW)'!J96</f>
        <v>5.0925925925925921E-3</v>
      </c>
      <c r="K31" s="13">
        <f>'Test Results (RAW)'!K96</f>
        <v>5.1273148148148146E-3</v>
      </c>
      <c r="L31" s="13">
        <f>'Test Results (RAW)'!L96</f>
        <v>5.115740740740741E-3</v>
      </c>
    </row>
    <row r="32" spans="1:12" s="11" customFormat="1">
      <c r="A32" s="11" t="s">
        <v>3</v>
      </c>
      <c r="B32" s="14">
        <f>'Test Results (RAW)'!B107</f>
        <v>4.8099277282319507E-3</v>
      </c>
      <c r="C32" s="14">
        <f>'Test Results (RAW)'!C107</f>
        <v>4.5402019241878293E-3</v>
      </c>
      <c r="D32" s="14">
        <f>'Test Results (RAW)'!D107</f>
        <v>5.6332227976095325E-3</v>
      </c>
      <c r="E32" s="14">
        <f>'Test Results (RAW)'!E107</f>
        <v>4.1107351390705987E-3</v>
      </c>
      <c r="F32" s="14">
        <f>'Test Results (RAW)'!F107</f>
        <v>3.887307209061826E-3</v>
      </c>
      <c r="G32" s="14">
        <f>'Test Results (RAW)'!G107</f>
        <v>3.8575449118846395E-3</v>
      </c>
      <c r="H32" s="14">
        <f>'Test Results (RAW)'!H107</f>
        <v>3.9728907463234472E-3</v>
      </c>
      <c r="I32" s="14">
        <f>'Test Results (RAW)'!I107</f>
        <v>3.9355144688538804E-3</v>
      </c>
      <c r="J32" s="14">
        <f>'Test Results (RAW)'!J107</f>
        <v>4.3231072363809969E-3</v>
      </c>
      <c r="K32" s="14">
        <f>'Test Results (RAW)'!K107</f>
        <v>4.5601851851851853E-3</v>
      </c>
      <c r="L32" s="14">
        <f>'Test Results (RAW)'!L107</f>
        <v>4.7916666666666672E-3</v>
      </c>
    </row>
    <row r="33" spans="1:12" s="8" customFormat="1" ht="15.75">
      <c r="A33" s="27" t="s">
        <v>92</v>
      </c>
      <c r="B33" s="26">
        <f t="shared" ref="B33:C33" si="21">ROUND(GEOMEAN(1/B28,1/B29,1/B30,1/B31,1/B32)*0.333418181050854,0)</f>
        <v>116</v>
      </c>
      <c r="C33" s="26">
        <f t="shared" si="21"/>
        <v>117</v>
      </c>
      <c r="D33" s="26">
        <f t="shared" ref="D33" si="22">ROUND(GEOMEAN(1/D28,1/D29,1/D30,1/D31,1/D32)*0.333418181050854,0)</f>
        <v>100</v>
      </c>
      <c r="E33" s="26">
        <f t="shared" ref="E33:G33" si="23">ROUND(GEOMEAN(1/E28,1/E29,1/E30,1/E31,1/E32)*0.333418181050854,0)</f>
        <v>133</v>
      </c>
      <c r="F33" s="26">
        <f t="shared" ref="F33" si="24">ROUND(GEOMEAN(1/F28,1/F29,1/F30,1/F31,1/F32)*0.333418181050854,0)</f>
        <v>135</v>
      </c>
      <c r="G33" s="26">
        <f t="shared" si="23"/>
        <v>135</v>
      </c>
      <c r="H33" s="26">
        <f t="shared" ref="H33" si="25">ROUND(GEOMEAN(1/H28,1/H29,1/H30,1/H31,1/H32)*0.333418181050854,0)</f>
        <v>127</v>
      </c>
      <c r="I33" s="26">
        <f t="shared" ref="I33:L33" si="26">ROUND(GEOMEAN(1/I28,1/I29,1/I30,1/I31,1/I32)*0.333418181050854,0)</f>
        <v>124</v>
      </c>
      <c r="J33" s="26">
        <f t="shared" ref="J33" si="27">ROUND(GEOMEAN(1/J28,1/J29,1/J30,1/J31,1/J32)*0.333418181050854,0)</f>
        <v>129</v>
      </c>
      <c r="K33" s="26">
        <f t="shared" si="26"/>
        <v>127</v>
      </c>
      <c r="L33" s="26">
        <f t="shared" si="26"/>
        <v>123</v>
      </c>
    </row>
    <row r="34" spans="1:12">
      <c r="I34" s="16"/>
      <c r="J34" s="16"/>
      <c r="K34" s="16"/>
      <c r="L34" s="16"/>
    </row>
    <row r="35" spans="1:12" s="22" customFormat="1" ht="15.75">
      <c r="A35" s="22" t="s">
        <v>91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1:12" s="11" customFormat="1">
      <c r="A36" s="11" t="s">
        <v>35</v>
      </c>
      <c r="B36" s="13">
        <f>'Test Results (RAW)'!B29</f>
        <v>2.8009259259259259E-3</v>
      </c>
      <c r="C36" s="13">
        <f>'Test Results (RAW)'!C29</f>
        <v>2.8703703703703708E-3</v>
      </c>
      <c r="D36" s="13">
        <f>'Test Results (RAW)'!D29</f>
        <v>3.5532407407407405E-3</v>
      </c>
      <c r="E36" s="13">
        <f>'Test Results (RAW)'!E29</f>
        <v>2.9398148148148148E-3</v>
      </c>
      <c r="F36" s="13">
        <f>'Test Results (RAW)'!F29</f>
        <v>3.0787037037037037E-3</v>
      </c>
      <c r="G36" s="13">
        <f>'Test Results (RAW)'!G29</f>
        <v>2.9513888888888888E-3</v>
      </c>
      <c r="H36" s="13">
        <f>'Test Results (RAW)'!H29</f>
        <v>3.0092592592592588E-3</v>
      </c>
      <c r="I36" s="13">
        <f>'Test Results (RAW)'!I29</f>
        <v>3.1712962962962958E-3</v>
      </c>
      <c r="J36" s="13">
        <f>'Test Results (RAW)'!J29</f>
        <v>3.1365740740740742E-3</v>
      </c>
      <c r="K36" s="13">
        <f>'Test Results (RAW)'!K29</f>
        <v>3.1481481481481482E-3</v>
      </c>
      <c r="L36" s="13">
        <f>'Test Results (RAW)'!L29</f>
        <v>3.1365740740740742E-3</v>
      </c>
    </row>
    <row r="37" spans="1:12" s="11" customFormat="1">
      <c r="A37" s="11" t="s">
        <v>36</v>
      </c>
      <c r="B37" s="13">
        <f>'Test Results (RAW)'!B31</f>
        <v>1.1111111111111111E-3</v>
      </c>
      <c r="C37" s="13">
        <f>'Test Results (RAW)'!C31</f>
        <v>1.1342592592592591E-3</v>
      </c>
      <c r="D37" s="13">
        <f>'Test Results (RAW)'!D31</f>
        <v>1.2847222222222223E-3</v>
      </c>
      <c r="E37" s="13">
        <f>'Test Results (RAW)'!E31</f>
        <v>9.3750000000000007E-4</v>
      </c>
      <c r="F37" s="13">
        <f>'Test Results (RAW)'!F31</f>
        <v>9.7222222222222209E-4</v>
      </c>
      <c r="G37" s="13">
        <f>'Test Results (RAW)'!G31</f>
        <v>9.3750000000000007E-4</v>
      </c>
      <c r="H37" s="13">
        <f>'Test Results (RAW)'!H31</f>
        <v>9.6064814814814808E-4</v>
      </c>
      <c r="I37" s="13">
        <f>'Test Results (RAW)'!I31</f>
        <v>1.0185185185185186E-3</v>
      </c>
      <c r="J37" s="13">
        <f>'Test Results (RAW)'!J31</f>
        <v>9.4907407407407408E-4</v>
      </c>
      <c r="K37" s="13">
        <f>'Test Results (RAW)'!K31</f>
        <v>9.8379629629629642E-4</v>
      </c>
      <c r="L37" s="13">
        <f>'Test Results (RAW)'!L31</f>
        <v>9.6064814814814808E-4</v>
      </c>
    </row>
    <row r="38" spans="1:12" s="8" customFormat="1" ht="15.75">
      <c r="A38" s="27" t="s">
        <v>92</v>
      </c>
      <c r="B38" s="19">
        <f t="shared" ref="B38:C38" si="28">ROUND(GEOMEAN(1/B36,1/B37)*0.21365690582181,0)</f>
        <v>121</v>
      </c>
      <c r="C38" s="19">
        <f t="shared" si="28"/>
        <v>118</v>
      </c>
      <c r="D38" s="19">
        <f t="shared" ref="D38" si="29">ROUND(GEOMEAN(1/D36,1/D37)*0.21365690582181,0)</f>
        <v>100</v>
      </c>
      <c r="E38" s="19">
        <f t="shared" ref="E38:G38" si="30">ROUND(GEOMEAN(1/E36,1/E37)*0.21365690582181,0)</f>
        <v>129</v>
      </c>
      <c r="F38" s="19">
        <f t="shared" ref="F38" si="31">ROUND(GEOMEAN(1/F36,1/F37)*0.21365690582181,0)</f>
        <v>123</v>
      </c>
      <c r="G38" s="19">
        <f t="shared" si="30"/>
        <v>128</v>
      </c>
      <c r="H38" s="19">
        <f t="shared" ref="H38" si="32">ROUND(GEOMEAN(1/H36,1/H37)*0.21365690582181,0)</f>
        <v>126</v>
      </c>
      <c r="I38" s="19">
        <f t="shared" ref="I38:L38" si="33">ROUND(GEOMEAN(1/I36,1/I37)*0.21365690582181,0)</f>
        <v>119</v>
      </c>
      <c r="J38" s="19">
        <f t="shared" ref="J38" si="34">ROUND(GEOMEAN(1/J36,1/J37)*0.21365690582181,0)</f>
        <v>124</v>
      </c>
      <c r="K38" s="19">
        <f t="shared" si="33"/>
        <v>121</v>
      </c>
      <c r="L38" s="19">
        <f t="shared" si="33"/>
        <v>123</v>
      </c>
    </row>
    <row r="39" spans="1:12">
      <c r="I39" s="16"/>
      <c r="J39" s="16"/>
      <c r="K39" s="16"/>
      <c r="L39" s="16"/>
    </row>
    <row r="40" spans="1:12" s="8" customFormat="1" ht="15.75">
      <c r="A40" s="8" t="s">
        <v>105</v>
      </c>
      <c r="B40" s="26">
        <f>ROUND(1/'Test Results (RAW)'!B60*0.422453703703704,0)</f>
        <v>136</v>
      </c>
      <c r="C40" s="26">
        <f>ROUND(1/'Test Results (RAW)'!C60*0.422453703703704,0)</f>
        <v>136</v>
      </c>
      <c r="D40" s="26">
        <f>ROUND(1/'Test Results (RAW)'!D60*0.422453703703704,0)</f>
        <v>100</v>
      </c>
      <c r="E40" s="26">
        <f>ROUND(1/'Test Results (RAW)'!E60*0.422453703703704,0)</f>
        <v>169</v>
      </c>
      <c r="F40" s="26">
        <f>ROUND(1/'Test Results (RAW)'!F60*0.422453703703704,0)</f>
        <v>167</v>
      </c>
      <c r="G40" s="26">
        <f>ROUND(1/'Test Results (RAW)'!G60*0.422453703703704,0)</f>
        <v>170</v>
      </c>
      <c r="H40" s="26">
        <f>ROUND(1/'Test Results (RAW)'!H60*0.422453703703704,0)</f>
        <v>162</v>
      </c>
      <c r="I40" s="26">
        <f>ROUND(1/'Test Results (RAW)'!I60*0.422453703703704,0)</f>
        <v>155</v>
      </c>
      <c r="J40" s="26">
        <f>ROUND(1/'Test Results (RAW)'!J60*0.422453703703704,0)</f>
        <v>159</v>
      </c>
      <c r="K40" s="26">
        <f>ROUND(1/'Test Results (RAW)'!K60*0.422453703703704,0)</f>
        <v>156</v>
      </c>
      <c r="L40" s="26">
        <f>ROUND(1/'Test Results (RAW)'!L60*0.422453703703704,0)</f>
        <v>155</v>
      </c>
    </row>
    <row r="41" spans="1:12">
      <c r="I41" s="16"/>
      <c r="J41" s="16"/>
      <c r="K41" s="16"/>
      <c r="L41" s="16"/>
    </row>
    <row r="42" spans="1:12" s="8" customFormat="1" ht="15.75">
      <c r="A42" s="8" t="s">
        <v>100</v>
      </c>
      <c r="B42" s="19">
        <f>ROUND('Test Results (RAW)'!B40*0.793650793650794,0)</f>
        <v>114</v>
      </c>
      <c r="C42" s="19">
        <f>ROUND('Test Results (RAW)'!C40*0.793650793650794,0)</f>
        <v>114</v>
      </c>
      <c r="D42" s="19">
        <f>ROUND('Test Results (RAW)'!D40*0.793650793650794,0)</f>
        <v>100</v>
      </c>
      <c r="E42" s="19">
        <f>ROUND('Test Results (RAW)'!E40*0.793650793650794,0)</f>
        <v>153</v>
      </c>
      <c r="F42" s="19">
        <f>ROUND('Test Results (RAW)'!F40*0.793650793650794,0)</f>
        <v>152</v>
      </c>
      <c r="G42" s="19">
        <f>ROUND('Test Results (RAW)'!G40*0.793650793650794,0)</f>
        <v>152</v>
      </c>
      <c r="H42" s="19">
        <f>ROUND('Test Results (RAW)'!H40*0.793650793650794,0)</f>
        <v>146</v>
      </c>
      <c r="I42" s="19">
        <f>ROUND('Test Results (RAW)'!I40*0.793650793650794,0)</f>
        <v>149</v>
      </c>
      <c r="J42" s="19">
        <f>ROUND('Test Results (RAW)'!J40*0.793650793650794,0)</f>
        <v>149</v>
      </c>
      <c r="K42" s="19">
        <f>ROUND('Test Results (RAW)'!K40*0.793650793650794,0)</f>
        <v>149</v>
      </c>
      <c r="L42" s="19">
        <f>ROUND('Test Results (RAW)'!L40*0.793650793650794,0)</f>
        <v>149</v>
      </c>
    </row>
    <row r="43" spans="1:12">
      <c r="I43" s="16"/>
      <c r="J43" s="16"/>
      <c r="K43" s="16"/>
      <c r="L43" s="16"/>
    </row>
    <row r="44" spans="1:12" s="22" customFormat="1" ht="15.75">
      <c r="A44" s="22" t="s">
        <v>101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2" s="11" customFormat="1">
      <c r="A45" s="11" t="s">
        <v>13</v>
      </c>
      <c r="B45" s="13">
        <f>'Test Results (RAW)'!B109</f>
        <v>2.2453703703703702E-3</v>
      </c>
      <c r="C45" s="13">
        <f>'Test Results (RAW)'!C109</f>
        <v>2.2685185185185182E-3</v>
      </c>
      <c r="D45" s="13">
        <f>'Test Results (RAW)'!D109</f>
        <v>3.5995370370370369E-3</v>
      </c>
      <c r="E45" s="13">
        <f>'Test Results (RAW)'!E109</f>
        <v>2.3379629629629631E-3</v>
      </c>
      <c r="F45" s="13">
        <f>'Test Results (RAW)'!F109</f>
        <v>2.3495370370370371E-3</v>
      </c>
      <c r="G45" s="13">
        <f>'Test Results (RAW)'!G109</f>
        <v>2.3379629629629631E-3</v>
      </c>
      <c r="H45" s="13">
        <f>'Test Results (RAW)'!H109</f>
        <v>2.4421296296296296E-3</v>
      </c>
      <c r="I45" s="13">
        <f>'Test Results (RAW)'!I109</f>
        <v>2.5462962962962961E-3</v>
      </c>
      <c r="J45" s="13">
        <f>'Test Results (RAW)'!J109</f>
        <v>2.4768518518518516E-3</v>
      </c>
      <c r="K45" s="13">
        <f>'Test Results (RAW)'!K109</f>
        <v>2.5000000000000001E-3</v>
      </c>
      <c r="L45" s="13">
        <f>'Test Results (RAW)'!L109</f>
        <v>2.5000000000000001E-3</v>
      </c>
    </row>
    <row r="46" spans="1:12" s="11" customFormat="1">
      <c r="A46" s="11" t="s">
        <v>10</v>
      </c>
      <c r="B46" s="13">
        <f>'Test Results (RAW)'!B111</f>
        <v>3.0092592592592588E-3</v>
      </c>
      <c r="C46" s="13">
        <f>'Test Results (RAW)'!C111</f>
        <v>3.0439814814814821E-3</v>
      </c>
      <c r="D46" s="13">
        <f>'Test Results (RAW)'!D111</f>
        <v>3.3101851851851851E-3</v>
      </c>
      <c r="E46" s="13">
        <f>'Test Results (RAW)'!E111</f>
        <v>2.6967592592592594E-3</v>
      </c>
      <c r="F46" s="13">
        <f>'Test Results (RAW)'!F111</f>
        <v>2.7777777777777779E-3</v>
      </c>
      <c r="G46" s="13">
        <f>'Test Results (RAW)'!G111</f>
        <v>2.8703703703703708E-3</v>
      </c>
      <c r="H46" s="13">
        <f>'Test Results (RAW)'!H111</f>
        <v>2.8124999999999995E-3</v>
      </c>
      <c r="I46" s="13">
        <f>'Test Results (RAW)'!I111</f>
        <v>2.8587962962962963E-3</v>
      </c>
      <c r="J46" s="13">
        <f>'Test Results (RAW)'!J111</f>
        <v>3.0208333333333333E-3</v>
      </c>
      <c r="K46" s="13">
        <f>'Test Results (RAW)'!K111</f>
        <v>2.9976851851851848E-3</v>
      </c>
      <c r="L46" s="13">
        <f>'Test Results (RAW)'!L111</f>
        <v>2.8703703703703708E-3</v>
      </c>
    </row>
    <row r="47" spans="1:12" s="11" customFormat="1">
      <c r="A47" s="11" t="s">
        <v>93</v>
      </c>
      <c r="B47" s="13">
        <f>'Test Results (RAW)'!B113</f>
        <v>4.6296296296296302E-3</v>
      </c>
      <c r="C47" s="13">
        <f>'Test Results (RAW)'!C113</f>
        <v>4.6527777777777774E-3</v>
      </c>
      <c r="D47" s="13">
        <f>'Test Results (RAW)'!D113</f>
        <v>6.0995370370370361E-3</v>
      </c>
      <c r="E47" s="13">
        <f>'Test Results (RAW)'!E113</f>
        <v>4.0740740740740746E-3</v>
      </c>
      <c r="F47" s="13">
        <f>'Test Results (RAW)'!F113</f>
        <v>4.1782407407407402E-3</v>
      </c>
      <c r="G47" s="13">
        <f>'Test Results (RAW)'!G113</f>
        <v>4.0856481481481481E-3</v>
      </c>
      <c r="H47" s="13">
        <f>'Test Results (RAW)'!H113</f>
        <v>4.2013888888888891E-3</v>
      </c>
      <c r="I47" s="13">
        <f>'Test Results (RAW)'!I113</f>
        <v>4.3518518518518515E-3</v>
      </c>
      <c r="J47" s="13">
        <f>'Test Results (RAW)'!J113</f>
        <v>4.3518518518518515E-3</v>
      </c>
      <c r="K47" s="13">
        <f>'Test Results (RAW)'!K113</f>
        <v>4.7685185185185183E-3</v>
      </c>
      <c r="L47" s="13">
        <f>'Test Results (RAW)'!L113</f>
        <v>4.31712962962963E-3</v>
      </c>
    </row>
    <row r="48" spans="1:12" s="11" customFormat="1">
      <c r="A48" s="11" t="s">
        <v>11</v>
      </c>
      <c r="B48" s="13">
        <f>'Test Results (RAW)'!B115</f>
        <v>6.3888888888888884E-3</v>
      </c>
      <c r="C48" s="13">
        <f>'Test Results (RAW)'!C115</f>
        <v>6.4236111111111117E-3</v>
      </c>
      <c r="D48" s="13">
        <f>'Test Results (RAW)'!D115</f>
        <v>7.5462962962962966E-3</v>
      </c>
      <c r="E48" s="13">
        <f>'Test Results (RAW)'!E115</f>
        <v>4.6180555555555558E-3</v>
      </c>
      <c r="F48" s="13">
        <f>'Test Results (RAW)'!F115</f>
        <v>4.6759259259259263E-3</v>
      </c>
      <c r="G48" s="13">
        <f>'Test Results (RAW)'!G115</f>
        <v>4.6296296296296302E-3</v>
      </c>
      <c r="H48" s="13">
        <f>'Test Results (RAW)'!H115</f>
        <v>4.8032407407407407E-3</v>
      </c>
      <c r="I48" s="13">
        <f>'Test Results (RAW)'!I115</f>
        <v>4.8842592592592592E-3</v>
      </c>
      <c r="J48" s="13">
        <f>'Test Results (RAW)'!J115</f>
        <v>4.9074074074074072E-3</v>
      </c>
      <c r="K48" s="13">
        <f>'Test Results (RAW)'!K115</f>
        <v>5.0694444444444441E-3</v>
      </c>
      <c r="L48" s="13">
        <f>'Test Results (RAW)'!L115</f>
        <v>4.9074074074074072E-3</v>
      </c>
    </row>
    <row r="49" spans="1:12" s="11" customFormat="1">
      <c r="A49" s="11" t="s">
        <v>12</v>
      </c>
      <c r="B49" s="13">
        <f>'Test Results (RAW)'!B117</f>
        <v>3.2523148148148151E-3</v>
      </c>
      <c r="C49" s="13">
        <f>'Test Results (RAW)'!C117</f>
        <v>3.2986111111111111E-3</v>
      </c>
      <c r="D49" s="13">
        <f>'Test Results (RAW)'!D117</f>
        <v>2.627314814814815E-3</v>
      </c>
      <c r="E49" s="13">
        <f>'Test Results (RAW)'!E117</f>
        <v>1.8055555555555557E-3</v>
      </c>
      <c r="F49" s="13">
        <f>'Test Results (RAW)'!F117</f>
        <v>1.8287037037037037E-3</v>
      </c>
      <c r="G49" s="13">
        <f>'Test Results (RAW)'!G117</f>
        <v>1.7824074074074072E-3</v>
      </c>
      <c r="H49" s="13">
        <f>'Test Results (RAW)'!H117</f>
        <v>1.8287037037037037E-3</v>
      </c>
      <c r="I49" s="13">
        <f>'Test Results (RAW)'!I117</f>
        <v>1.8750000000000001E-3</v>
      </c>
      <c r="J49" s="13">
        <f>'Test Results (RAW)'!J117</f>
        <v>1.9212962962962962E-3</v>
      </c>
      <c r="K49" s="13">
        <f>'Test Results (RAW)'!K117</f>
        <v>2.1412037037037038E-3</v>
      </c>
      <c r="L49" s="13">
        <f>'Test Results (RAW)'!L117</f>
        <v>1.9212962962962962E-3</v>
      </c>
    </row>
    <row r="50" spans="1:12" s="8" customFormat="1" ht="15.75">
      <c r="A50" s="27" t="s">
        <v>92</v>
      </c>
      <c r="B50" s="19">
        <f t="shared" ref="B50:C50" si="35">ROUND(GEOMEAN(1/B45,1/B46,1/B47,1/B48,1/B49)*0.428280553799681,0)</f>
        <v>117</v>
      </c>
      <c r="C50" s="19">
        <f t="shared" si="35"/>
        <v>116</v>
      </c>
      <c r="D50" s="19">
        <f t="shared" ref="D50" si="36">ROUND(GEOMEAN(1/D45,1/D46,1/D47,1/D48,1/D49)*0.428280553799681,0)</f>
        <v>100</v>
      </c>
      <c r="E50" s="19">
        <f t="shared" ref="E50:G50" si="37">ROUND(GEOMEAN(1/E45,1/E46,1/E47,1/E48,1/E49)*0.428280553799681,0)</f>
        <v>146</v>
      </c>
      <c r="F50" s="19">
        <f t="shared" ref="F50" si="38">ROUND(GEOMEAN(1/F45,1/F46,1/F47,1/F48,1/F49)*0.428280553799681,0)</f>
        <v>144</v>
      </c>
      <c r="G50" s="19">
        <f t="shared" si="37"/>
        <v>145</v>
      </c>
      <c r="H50" s="19">
        <f t="shared" ref="H50" si="39">ROUND(GEOMEAN(1/H45,1/H46,1/H47,1/H48,1/H49)*0.428280553799681,0)</f>
        <v>142</v>
      </c>
      <c r="I50" s="19">
        <f t="shared" ref="I50:L50" si="40">ROUND(GEOMEAN(1/I45,1/I46,1/I47,1/I48,1/I49)*0.428280553799681,0)</f>
        <v>138</v>
      </c>
      <c r="J50" s="19">
        <f t="shared" ref="J50" si="41">ROUND(GEOMEAN(1/J45,1/J46,1/J47,1/J48,1/J49)*0.428280553799681,0)</f>
        <v>136</v>
      </c>
      <c r="K50" s="19">
        <f t="shared" si="40"/>
        <v>130</v>
      </c>
      <c r="L50" s="19">
        <f t="shared" si="40"/>
        <v>138</v>
      </c>
    </row>
    <row r="51" spans="1:12">
      <c r="I51" s="16"/>
      <c r="J51" s="16"/>
      <c r="K51" s="16"/>
      <c r="L51" s="16"/>
    </row>
    <row r="52" spans="1:12" s="8" customFormat="1" ht="15.75">
      <c r="A52" s="8" t="s">
        <v>104</v>
      </c>
      <c r="B52" s="19">
        <f>ROUND('Test Results (RAW)'!B74*1.24859533025346,0)</f>
        <v>130</v>
      </c>
      <c r="C52" s="19">
        <f>ROUND('Test Results (RAW)'!C74*1.24859533025346,0)</f>
        <v>129</v>
      </c>
      <c r="D52" s="19">
        <f>ROUND('Test Results (RAW)'!D74*1.24859533025346,0)</f>
        <v>100</v>
      </c>
      <c r="E52" s="19">
        <f>ROUND('Test Results (RAW)'!E74*1.24859533025346,0)</f>
        <v>148</v>
      </c>
      <c r="F52" s="19">
        <f>ROUND('Test Results (RAW)'!F74*1.24859533025346,0)</f>
        <v>147</v>
      </c>
      <c r="G52" s="19">
        <f>ROUND('Test Results (RAW)'!G74*1.24859533025346,0)</f>
        <v>148</v>
      </c>
      <c r="H52" s="19">
        <f>ROUND('Test Results (RAW)'!H74*1.24859533025346,0)</f>
        <v>145</v>
      </c>
      <c r="I52" s="19">
        <f>ROUND('Test Results (RAW)'!I74*1.24859533025346,0)</f>
        <v>145</v>
      </c>
      <c r="J52" s="19">
        <f>ROUND('Test Results (RAW)'!J74*1.24859533025346,0)</f>
        <v>141</v>
      </c>
      <c r="K52" s="19">
        <f>ROUND('Test Results (RAW)'!K74*1.24859533025346,0)</f>
        <v>125</v>
      </c>
      <c r="L52" s="19">
        <f>ROUND('Test Results (RAW)'!L74*1.24859533025346,0)</f>
        <v>143</v>
      </c>
    </row>
    <row r="53" spans="1:12">
      <c r="I53" s="16"/>
      <c r="J53" s="16"/>
      <c r="K53" s="16"/>
      <c r="L53" s="16"/>
    </row>
    <row r="54" spans="1:12" s="22" customFormat="1" ht="15.75">
      <c r="A54" s="22" t="s">
        <v>108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1:12" s="3" customFormat="1">
      <c r="A55" s="3" t="s">
        <v>14</v>
      </c>
      <c r="B55" s="17">
        <f>'Test Results (RAW)'!B123</f>
        <v>58.4</v>
      </c>
      <c r="C55" s="17">
        <f>'Test Results (RAW)'!C123</f>
        <v>58.4</v>
      </c>
      <c r="D55" s="17">
        <f>'Test Results (RAW)'!D123</f>
        <v>52.6</v>
      </c>
      <c r="E55" s="17">
        <f>'Test Results (RAW)'!E123</f>
        <v>59.2</v>
      </c>
      <c r="F55" s="17">
        <f>'Test Results (RAW)'!F123</f>
        <v>59</v>
      </c>
      <c r="G55" s="17">
        <f>'Test Results (RAW)'!G123</f>
        <v>59.4</v>
      </c>
      <c r="H55" s="17">
        <f>'Test Results (RAW)'!H123</f>
        <v>58.9</v>
      </c>
      <c r="I55" s="17">
        <f>'Test Results (RAW)'!I123</f>
        <v>57.4</v>
      </c>
      <c r="J55" s="17">
        <f>'Test Results (RAW)'!J123</f>
        <v>58.1</v>
      </c>
      <c r="K55" s="17">
        <f>'Test Results (RAW)'!K123</f>
        <v>57.7</v>
      </c>
      <c r="L55" s="17">
        <f>'Test Results (RAW)'!L123</f>
        <v>57.8</v>
      </c>
    </row>
    <row r="56" spans="1:12" s="3" customFormat="1">
      <c r="A56" s="3" t="s">
        <v>15</v>
      </c>
      <c r="B56" s="17">
        <f>ROUND(GEOMEAN('Test Results (RAW)'!B126:B129),1)</f>
        <v>206</v>
      </c>
      <c r="C56" s="17">
        <f>ROUND(GEOMEAN('Test Results (RAW)'!C126:C129),1)</f>
        <v>207.6</v>
      </c>
      <c r="D56" s="17">
        <f>ROUND(GEOMEAN('Test Results (RAW)'!D126:D129),1)</f>
        <v>202.8</v>
      </c>
      <c r="E56" s="17">
        <f>ROUND(GEOMEAN('Test Results (RAW)'!E126:E129),1)</f>
        <v>207.4</v>
      </c>
      <c r="F56" s="17">
        <f>ROUND(GEOMEAN('Test Results (RAW)'!F126:F129),1)</f>
        <v>200.7</v>
      </c>
      <c r="G56" s="17">
        <f>ROUND(GEOMEAN('Test Results (RAW)'!G126:G129),1)</f>
        <v>199.7</v>
      </c>
      <c r="H56" s="17">
        <f>ROUND(GEOMEAN('Test Results (RAW)'!H126:H129),1)</f>
        <v>199</v>
      </c>
      <c r="I56" s="17">
        <f>ROUND(GEOMEAN('Test Results (RAW)'!I126:I129),1)</f>
        <v>195.7</v>
      </c>
      <c r="J56" s="17">
        <f>ROUND(GEOMEAN('Test Results (RAW)'!J126:J129),1)</f>
        <v>199.2</v>
      </c>
      <c r="K56" s="17">
        <f>ROUND(GEOMEAN('Test Results (RAW)'!K126:K129),1)</f>
        <v>197.3</v>
      </c>
      <c r="L56" s="17">
        <f>ROUND(GEOMEAN('Test Results (RAW)'!L126:L129),1)</f>
        <v>196</v>
      </c>
    </row>
    <row r="57" spans="1:12" s="3" customFormat="1">
      <c r="A57" s="3" t="s">
        <v>16</v>
      </c>
      <c r="B57" s="17">
        <f>'Test Results (RAW)'!B131</f>
        <v>51</v>
      </c>
      <c r="C57" s="17">
        <f>'Test Results (RAW)'!C131</f>
        <v>51.02</v>
      </c>
      <c r="D57" s="17">
        <f>'Test Results (RAW)'!D131</f>
        <v>42.3</v>
      </c>
      <c r="E57" s="17">
        <f>'Test Results (RAW)'!E131</f>
        <v>59.2</v>
      </c>
      <c r="F57" s="17">
        <f>'Test Results (RAW)'!F131</f>
        <v>57.7</v>
      </c>
      <c r="G57" s="17">
        <f>'Test Results (RAW)'!G131</f>
        <v>59.2</v>
      </c>
      <c r="H57" s="17">
        <f>'Test Results (RAW)'!H131</f>
        <v>58.3</v>
      </c>
      <c r="I57" s="17">
        <f>'Test Results (RAW)'!I131</f>
        <v>56.4</v>
      </c>
      <c r="J57" s="17">
        <f>'Test Results (RAW)'!J131</f>
        <v>55.9</v>
      </c>
      <c r="K57" s="17">
        <f>'Test Results (RAW)'!K131</f>
        <v>55.1</v>
      </c>
      <c r="L57" s="17">
        <f>'Test Results (RAW)'!L131</f>
        <v>57.7</v>
      </c>
    </row>
    <row r="58" spans="1:12" s="3" customFormat="1">
      <c r="A58" s="3" t="s">
        <v>94</v>
      </c>
      <c r="B58" s="17">
        <f>'Test Results (RAW)'!B133</f>
        <v>64.22</v>
      </c>
      <c r="C58" s="17">
        <f>'Test Results (RAW)'!C133</f>
        <v>64.290000000000006</v>
      </c>
      <c r="D58" s="17">
        <f>'Test Results (RAW)'!D133</f>
        <v>53.96</v>
      </c>
      <c r="E58" s="17">
        <f>'Test Results (RAW)'!E133</f>
        <v>64.400000000000006</v>
      </c>
      <c r="F58" s="17">
        <f>'Test Results (RAW)'!F133</f>
        <v>65.209999999999994</v>
      </c>
      <c r="G58" s="17">
        <f>'Test Results (RAW)'!G133</f>
        <v>64.2</v>
      </c>
      <c r="H58" s="17">
        <f>'Test Results (RAW)'!H133</f>
        <v>63.8</v>
      </c>
      <c r="I58" s="17">
        <f>'Test Results (RAW)'!I133</f>
        <v>64.09</v>
      </c>
      <c r="J58" s="17">
        <f>'Test Results (RAW)'!J133</f>
        <v>65</v>
      </c>
      <c r="K58" s="17">
        <f>'Test Results (RAW)'!K133</f>
        <v>62.42</v>
      </c>
      <c r="L58" s="17">
        <f>'Test Results (RAW)'!L133</f>
        <v>62.57</v>
      </c>
    </row>
    <row r="59" spans="1:12" s="3" customFormat="1">
      <c r="A59" s="3" t="s">
        <v>17</v>
      </c>
      <c r="B59" s="17">
        <f>'Test Results (RAW)'!B138</f>
        <v>45</v>
      </c>
      <c r="C59" s="17">
        <f>'Test Results (RAW)'!C138</f>
        <v>45</v>
      </c>
      <c r="D59" s="17">
        <f>'Test Results (RAW)'!D138</f>
        <v>43</v>
      </c>
      <c r="E59" s="17">
        <f>'Test Results (RAW)'!E138</f>
        <v>46</v>
      </c>
      <c r="F59" s="17">
        <f>'Test Results (RAW)'!F138</f>
        <v>46</v>
      </c>
      <c r="G59" s="17">
        <f>'Test Results (RAW)'!G138</f>
        <v>46</v>
      </c>
      <c r="H59" s="17">
        <f>'Test Results (RAW)'!H138</f>
        <v>47</v>
      </c>
      <c r="I59" s="17">
        <f>'Test Results (RAW)'!I138</f>
        <v>46</v>
      </c>
      <c r="J59" s="17">
        <f>'Test Results (RAW)'!J138</f>
        <v>46</v>
      </c>
      <c r="K59" s="17">
        <f>'Test Results (RAW)'!K138</f>
        <v>46</v>
      </c>
      <c r="L59" s="17">
        <f>'Test Results (RAW)'!L138</f>
        <v>46</v>
      </c>
    </row>
    <row r="60" spans="1:12" s="3" customFormat="1">
      <c r="A60" s="3" t="s">
        <v>84</v>
      </c>
      <c r="B60" s="17">
        <f>'Test Results (RAW)'!B140</f>
        <v>150</v>
      </c>
      <c r="C60" s="17">
        <f>'Test Results (RAW)'!C140</f>
        <v>149</v>
      </c>
      <c r="D60" s="17">
        <f>'Test Results (RAW)'!D140</f>
        <v>126.96</v>
      </c>
      <c r="E60" s="17">
        <f>'Test Results (RAW)'!E140</f>
        <v>161.47999999999999</v>
      </c>
      <c r="F60" s="17">
        <f>'Test Results (RAW)'!F140</f>
        <v>141.07</v>
      </c>
      <c r="G60" s="17">
        <f>'Test Results (RAW)'!G140</f>
        <v>164.76</v>
      </c>
      <c r="H60" s="17">
        <f>'Test Results (RAW)'!H140</f>
        <v>155.47999999999999</v>
      </c>
      <c r="I60" s="17">
        <f>'Test Results (RAW)'!I140</f>
        <v>148.38</v>
      </c>
      <c r="J60" s="17">
        <f>'Test Results (RAW)'!J140</f>
        <v>146.81</v>
      </c>
      <c r="K60" s="17">
        <f>'Test Results (RAW)'!K140</f>
        <v>152.38</v>
      </c>
      <c r="L60" s="17">
        <f>'Test Results (RAW)'!L140</f>
        <v>145.46</v>
      </c>
    </row>
    <row r="61" spans="1:12" s="3" customFormat="1">
      <c r="A61" s="3" t="s">
        <v>85</v>
      </c>
      <c r="B61" s="17">
        <f>'Test Results (RAW)'!B142</f>
        <v>51</v>
      </c>
      <c r="C61" s="17">
        <f>'Test Results (RAW)'!C142</f>
        <v>51</v>
      </c>
      <c r="D61" s="17">
        <f>'Test Results (RAW)'!D142</f>
        <v>47.2</v>
      </c>
      <c r="E61" s="17">
        <f>'Test Results (RAW)'!E142</f>
        <v>51.8</v>
      </c>
      <c r="F61" s="17">
        <f>'Test Results (RAW)'!F142</f>
        <v>51.2</v>
      </c>
      <c r="G61" s="17">
        <f>'Test Results (RAW)'!G142</f>
        <v>52.6</v>
      </c>
      <c r="H61" s="17">
        <f>'Test Results (RAW)'!H142</f>
        <v>52.6</v>
      </c>
      <c r="I61" s="17">
        <f>'Test Results (RAW)'!I142</f>
        <v>50.2</v>
      </c>
      <c r="J61" s="17">
        <f>'Test Results (RAW)'!J142</f>
        <v>50.1</v>
      </c>
      <c r="K61" s="17">
        <f>'Test Results (RAW)'!K142</f>
        <v>49.4</v>
      </c>
      <c r="L61" s="17">
        <f>'Test Results (RAW)'!L142</f>
        <v>50.4</v>
      </c>
    </row>
    <row r="62" spans="1:12" s="3" customFormat="1">
      <c r="A62" s="3" t="s">
        <v>86</v>
      </c>
      <c r="B62" s="17">
        <f>'Test Results (RAW)'!B144</f>
        <v>49</v>
      </c>
      <c r="C62" s="17">
        <f>'Test Results (RAW)'!C144</f>
        <v>49</v>
      </c>
      <c r="D62" s="17">
        <f>'Test Results (RAW)'!D144</f>
        <v>42.6</v>
      </c>
      <c r="E62" s="17">
        <f>'Test Results (RAW)'!E144</f>
        <v>52.4</v>
      </c>
      <c r="F62" s="17">
        <f>'Test Results (RAW)'!F144</f>
        <v>51.6</v>
      </c>
      <c r="G62" s="17">
        <f>'Test Results (RAW)'!G144</f>
        <v>51.8</v>
      </c>
      <c r="H62" s="17">
        <f>'Test Results (RAW)'!H144</f>
        <v>52.2</v>
      </c>
      <c r="I62" s="17">
        <f>'Test Results (RAW)'!I144</f>
        <v>49</v>
      </c>
      <c r="J62" s="17">
        <f>'Test Results (RAW)'!J144</f>
        <v>50.2</v>
      </c>
      <c r="K62" s="17">
        <f>'Test Results (RAW)'!K144</f>
        <v>48</v>
      </c>
      <c r="L62" s="17">
        <f>'Test Results (RAW)'!L144</f>
        <v>50.6</v>
      </c>
    </row>
    <row r="63" spans="1:12" s="8" customFormat="1" ht="15.75">
      <c r="A63" s="27" t="s">
        <v>92</v>
      </c>
      <c r="B63" s="19">
        <f t="shared" ref="B63:C63" si="42">ROUND(GEOMEAN(B55,B56,B57,B58,B59,B60,B61,B62)*1.57264565258633,0)</f>
        <v>112</v>
      </c>
      <c r="C63" s="19">
        <f t="shared" si="42"/>
        <v>112</v>
      </c>
      <c r="D63" s="19">
        <f t="shared" ref="D63" si="43">ROUND(GEOMEAN(D55,D56,D57,D58,D59,D60,D61,D62)*1.57264565258633,0)</f>
        <v>100</v>
      </c>
      <c r="E63" s="19">
        <f t="shared" ref="E63:G63" si="44">ROUND(GEOMEAN(E55,E56,E57,E58,E59,E60,E61,E62)*1.57264565258633,0)</f>
        <v>117</v>
      </c>
      <c r="F63" s="19">
        <f t="shared" ref="F63" si="45">ROUND(GEOMEAN(F55,F56,F57,F58,F59,F60,F61,F62)*1.57264565258633,0)</f>
        <v>114</v>
      </c>
      <c r="G63" s="19">
        <f t="shared" si="44"/>
        <v>117</v>
      </c>
      <c r="H63" s="19">
        <f t="shared" ref="H63" si="46">ROUND(GEOMEAN(H55,H56,H57,H58,H59,H60,H61,H62)*1.57264565258633,0)</f>
        <v>116</v>
      </c>
      <c r="I63" s="19">
        <f t="shared" ref="I63:L63" si="47">ROUND(GEOMEAN(I55,I56,I57,I58,I59,I60,I61,I62)*1.57264565258633,0)</f>
        <v>112</v>
      </c>
      <c r="J63" s="19">
        <f t="shared" ref="J63" si="48">ROUND(GEOMEAN(J55,J56,J57,J58,J59,J60,J61,J62)*1.57264565258633,0)</f>
        <v>113</v>
      </c>
      <c r="K63" s="19">
        <f t="shared" si="47"/>
        <v>112</v>
      </c>
      <c r="L63" s="19">
        <f t="shared" si="47"/>
        <v>113</v>
      </c>
    </row>
    <row r="64" spans="1:12">
      <c r="I64" s="16"/>
      <c r="J64" s="16"/>
      <c r="K64" s="16"/>
      <c r="L64" s="16"/>
    </row>
    <row r="65" spans="1:12" s="28" customFormat="1" ht="15.75">
      <c r="A65" s="28" t="s">
        <v>95</v>
      </c>
      <c r="B65" s="29">
        <f t="shared" ref="B65:C65" si="49">ROUND(AVERAGE(B9,B15,B25,B33,B38,B40,B42,B50,B52,B63),0)</f>
        <v>123</v>
      </c>
      <c r="C65" s="29">
        <f t="shared" si="49"/>
        <v>122</v>
      </c>
      <c r="D65" s="29">
        <f t="shared" ref="D65" si="50">ROUND(AVERAGE(D9,D15,D25,D33,D38,D40,D42,D50,D52,D63),0)</f>
        <v>100</v>
      </c>
      <c r="E65" s="29">
        <f t="shared" ref="E65:G65" si="51">ROUND(AVERAGE(E9,E15,E25,E33,E38,E40,E42,E50,E52,E63),0)</f>
        <v>140</v>
      </c>
      <c r="F65" s="29">
        <f t="shared" ref="F65" si="52">ROUND(AVERAGE(F9,F15,F25,F33,F38,F40,F42,F50,F52,F63),0)</f>
        <v>139</v>
      </c>
      <c r="G65" s="29">
        <f t="shared" si="51"/>
        <v>140</v>
      </c>
      <c r="H65" s="29">
        <f t="shared" ref="H65" si="53">ROUND(AVERAGE(H9,H15,H25,H33,H38,H40,H42,H50,H52,H63),0)</f>
        <v>136</v>
      </c>
      <c r="I65" s="29">
        <f t="shared" ref="I65:L65" si="54">ROUND(AVERAGE(I9,I15,I25,I33,I38,I40,I42,I50,I52,I63),0)</f>
        <v>132</v>
      </c>
      <c r="J65" s="29">
        <f t="shared" ref="J65" si="55">ROUND(AVERAGE(J9,J15,J25,J33,J38,J40,J42,J50,J52,J63),0)</f>
        <v>133</v>
      </c>
      <c r="K65" s="29">
        <f t="shared" si="54"/>
        <v>130</v>
      </c>
      <c r="L65" s="29">
        <f t="shared" si="54"/>
        <v>132</v>
      </c>
    </row>
  </sheetData>
  <phoneticPr fontId="2" type="noConversion"/>
  <pageMargins left="0.75" right="0.75" top="1" bottom="1" header="0.5" footer="0.5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8"/>
  <sheetViews>
    <sheetView workbookViewId="0">
      <pane xSplit="1" ySplit="1" topLeftCell="B44" activePane="bottomRight" state="frozen"/>
      <selection pane="topRight" activeCell="B1" sqref="B1"/>
      <selection pane="bottomLeft" activeCell="A2" sqref="A2"/>
      <selection pane="bottomRight" activeCell="F1" sqref="F1:F58"/>
    </sheetView>
  </sheetViews>
  <sheetFormatPr defaultRowHeight="12.75"/>
  <cols>
    <col min="1" max="1" width="19.140625" style="1" bestFit="1" customWidth="1"/>
    <col min="2" max="2" width="20.140625" style="16" customWidth="1"/>
    <col min="3" max="3" width="19.7109375" style="16" customWidth="1"/>
    <col min="4" max="4" width="15.42578125" style="16" bestFit="1" customWidth="1"/>
    <col min="5" max="8" width="15.42578125" style="16" customWidth="1"/>
    <col min="9" max="10" width="13.28515625" style="1" customWidth="1"/>
    <col min="11" max="11" width="13" style="1" customWidth="1"/>
    <col min="12" max="12" width="15.5703125" style="1" customWidth="1"/>
    <col min="13" max="16384" width="9.140625" style="1"/>
  </cols>
  <sheetData>
    <row r="1" spans="1:12" s="20" customFormat="1" ht="36.75" customHeight="1">
      <c r="B1" s="21" t="str">
        <f>'Test Results (RAW)'!B1</f>
        <v>Phenom II X4 965 (4 GB DDR3)</v>
      </c>
      <c r="C1" s="21" t="str">
        <f>'Test Results (RAW)'!C1</f>
        <v>Phenom II X4 965 (6 GB DDR3)</v>
      </c>
      <c r="D1" s="21" t="str">
        <f>'Test Results (RAW)'!D1</f>
        <v>Intel Core 2 Quad Q9300</v>
      </c>
      <c r="E1" s="21" t="str">
        <f>'Test Results (RAW)'!E1</f>
        <v>Intel Core i7 860 2x2</v>
      </c>
      <c r="F1" s="21" t="str">
        <f>'Test Results (RAW)'!F1</f>
        <v>Intel Core i7 860 2x(2+1)</v>
      </c>
      <c r="G1" s="21" t="str">
        <f>'Test Results (RAW)'!G1</f>
        <v>Intel Core i7 860 4x2 slow</v>
      </c>
      <c r="H1" s="21" t="str">
        <f>'Test Results (RAW)'!H1</f>
        <v>Intel Core i7 860 4x2 fast</v>
      </c>
      <c r="I1" s="21" t="str">
        <f>'Test Results (RAW)'!I1</f>
        <v>Intel Core i7 920 3x2</v>
      </c>
      <c r="J1" s="21" t="str">
        <f>'Test Results (RAW)'!J1</f>
        <v>Intel Core i7 920 2x2</v>
      </c>
      <c r="K1" s="21" t="str">
        <f>'Test Results (RAW)'!K1</f>
        <v>Intel Core i7 920 1x4</v>
      </c>
      <c r="L1" s="21" t="str">
        <f>'Test Results (RAW)'!L1</f>
        <v>Intel Core i7 920 3x1</v>
      </c>
    </row>
    <row r="2" spans="1:12" s="22" customFormat="1" ht="15.75">
      <c r="A2" s="22" t="s">
        <v>96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s="3" customFormat="1">
      <c r="A3" s="3" t="s">
        <v>22</v>
      </c>
      <c r="B3" s="17">
        <f>'Test Results (RAW)'!B5</f>
        <v>14.55</v>
      </c>
      <c r="C3" s="17">
        <f>'Test Results (RAW)'!C5</f>
        <v>14.52</v>
      </c>
      <c r="D3" s="17">
        <f>'Test Results (RAW)'!D5</f>
        <v>11.44</v>
      </c>
      <c r="E3" s="17">
        <f>'Test Results (RAW)'!E5</f>
        <v>15.33</v>
      </c>
      <c r="F3" s="17">
        <f>'Test Results (RAW)'!F5</f>
        <v>15.55</v>
      </c>
      <c r="G3" s="17">
        <f>'Test Results (RAW)'!G5</f>
        <v>16.079999999999998</v>
      </c>
      <c r="H3" s="17">
        <f>'Test Results (RAW)'!H5</f>
        <v>15.44</v>
      </c>
      <c r="I3" s="17">
        <f>'Test Results (RAW)'!I5</f>
        <v>14.47</v>
      </c>
      <c r="J3" s="17">
        <f>'Test Results (RAW)'!J5</f>
        <v>15.16</v>
      </c>
      <c r="K3" s="17">
        <f>'Test Results (RAW)'!K5</f>
        <v>15.04</v>
      </c>
      <c r="L3" s="17">
        <f>'Test Results (RAW)'!L5</f>
        <v>14.75</v>
      </c>
    </row>
    <row r="4" spans="1:12" s="11" customFormat="1">
      <c r="A4" s="11" t="s">
        <v>27</v>
      </c>
      <c r="B4" s="18">
        <f>'Test Results (RAW)'!B11</f>
        <v>35.979999999999997</v>
      </c>
      <c r="C4" s="18">
        <f>'Test Results (RAW)'!C11</f>
        <v>37</v>
      </c>
      <c r="D4" s="18">
        <f>'Test Results (RAW)'!D11</f>
        <v>45.32</v>
      </c>
      <c r="E4" s="18">
        <f>'Test Results (RAW)'!E11</f>
        <v>32.54</v>
      </c>
      <c r="F4" s="18">
        <f>'Test Results (RAW)'!F11</f>
        <v>32.54</v>
      </c>
      <c r="G4" s="18">
        <f>'Test Results (RAW)'!G11</f>
        <v>32.549999999999997</v>
      </c>
      <c r="H4" s="18">
        <f>'Test Results (RAW)'!H11</f>
        <v>33.409999999999997</v>
      </c>
      <c r="I4" s="18">
        <f>'Test Results (RAW)'!I11</f>
        <v>33.200000000000003</v>
      </c>
      <c r="J4" s="18">
        <f>'Test Results (RAW)'!J11</f>
        <v>33.94</v>
      </c>
      <c r="K4" s="18">
        <f>'Test Results (RAW)'!K11</f>
        <v>34.32</v>
      </c>
      <c r="L4" s="18">
        <f>'Test Results (RAW)'!L11</f>
        <v>33.94</v>
      </c>
    </row>
    <row r="5" spans="1:12" s="3" customFormat="1">
      <c r="A5" s="3" t="s">
        <v>24</v>
      </c>
      <c r="B5" s="30">
        <f>GEOMEAN('Test Results (RAW)'!B14,'Test Results (RAW)'!B16,1/'Test Results (RAW)'!B18)</f>
        <v>22.749435497002054</v>
      </c>
      <c r="C5" s="30">
        <f>GEOMEAN('Test Results (RAW)'!C14,'Test Results (RAW)'!C16,1/'Test Results (RAW)'!C18)</f>
        <v>22.729087153856966</v>
      </c>
      <c r="D5" s="30">
        <f>GEOMEAN('Test Results (RAW)'!D14,'Test Results (RAW)'!D16,1/'Test Results (RAW)'!D18)</f>
        <v>17.32075352846228</v>
      </c>
      <c r="E5" s="30">
        <f>GEOMEAN('Test Results (RAW)'!E14,'Test Results (RAW)'!E16,1/'Test Results (RAW)'!E18)</f>
        <v>24.253186303253599</v>
      </c>
      <c r="F5" s="30">
        <f>GEOMEAN('Test Results (RAW)'!F14,'Test Results (RAW)'!F16,1/'Test Results (RAW)'!F18)</f>
        <v>23.92999735872532</v>
      </c>
      <c r="G5" s="30">
        <f>GEOMEAN('Test Results (RAW)'!G14,'Test Results (RAW)'!G16,1/'Test Results (RAW)'!G18)</f>
        <v>23.815559892119936</v>
      </c>
      <c r="H5" s="30">
        <f>GEOMEAN('Test Results (RAW)'!H14,'Test Results (RAW)'!H16,1/'Test Results (RAW)'!H18)</f>
        <v>23.413959183199839</v>
      </c>
      <c r="I5" s="30">
        <f>GEOMEAN('Test Results (RAW)'!I14,'Test Results (RAW)'!I16,1/'Test Results (RAW)'!I18)</f>
        <v>21.535452503545283</v>
      </c>
      <c r="J5" s="30">
        <f>GEOMEAN('Test Results (RAW)'!J14,'Test Results (RAW)'!J16,1/'Test Results (RAW)'!J18)</f>
        <v>22.842526976841761</v>
      </c>
      <c r="K5" s="30">
        <f>GEOMEAN('Test Results (RAW)'!K14,'Test Results (RAW)'!K16,1/'Test Results (RAW)'!K18)</f>
        <v>21.243036324161736</v>
      </c>
      <c r="L5" s="30">
        <f>GEOMEAN('Test Results (RAW)'!L14,'Test Results (RAW)'!L16,1/'Test Results (RAW)'!L18)</f>
        <v>23.538489929874363</v>
      </c>
    </row>
    <row r="6" spans="1:12" s="8" customFormat="1" ht="15.75">
      <c r="A6" s="27" t="s">
        <v>92</v>
      </c>
      <c r="B6" s="19">
        <f t="shared" ref="B6:C6" si="0">ROUND(GEOMEAN(B3,1/B4,B5)*61.1550555471988,0)</f>
        <v>128</v>
      </c>
      <c r="C6" s="19">
        <f t="shared" si="0"/>
        <v>127</v>
      </c>
      <c r="D6" s="19">
        <f t="shared" ref="D6" si="1">ROUND(GEOMEAN(D3,1/D4,D5)*61.1550555471988,0)</f>
        <v>100</v>
      </c>
      <c r="E6" s="19">
        <f t="shared" ref="E6:G6" si="2">ROUND(GEOMEAN(E3,1/E4,E5)*61.1550555471988,0)</f>
        <v>138</v>
      </c>
      <c r="F6" s="19">
        <f t="shared" ref="F6" si="3">ROUND(GEOMEAN(F3,1/F4,F5)*61.1550555471988,0)</f>
        <v>138</v>
      </c>
      <c r="G6" s="19">
        <f t="shared" si="2"/>
        <v>139</v>
      </c>
      <c r="H6" s="19">
        <f t="shared" ref="H6" si="4">ROUND(GEOMEAN(H3,1/H4,H5)*61.1550555471988,0)</f>
        <v>135</v>
      </c>
      <c r="I6" s="19">
        <f t="shared" ref="I6:L6" si="5">ROUND(GEOMEAN(I3,1/I4,I5)*61.1550555471988,0)</f>
        <v>129</v>
      </c>
      <c r="J6" s="19">
        <f t="shared" ref="J6" si="6">ROUND(GEOMEAN(J3,1/J4,J5)*61.1550555471988,0)</f>
        <v>133</v>
      </c>
      <c r="K6" s="19">
        <f t="shared" si="5"/>
        <v>129</v>
      </c>
      <c r="L6" s="19">
        <f t="shared" si="5"/>
        <v>133</v>
      </c>
    </row>
    <row r="7" spans="1:12">
      <c r="I7" s="16"/>
      <c r="J7" s="16"/>
      <c r="K7" s="16"/>
      <c r="L7" s="16"/>
    </row>
    <row r="8" spans="1:12" s="22" customFormat="1" ht="15.75">
      <c r="A8" s="22" t="s">
        <v>97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s="11" customFormat="1">
      <c r="A9" s="11" t="s">
        <v>33</v>
      </c>
      <c r="B9" s="31">
        <f>GEOMEAN('Test Results (RAW)'!B44,'Test Results (RAW)'!B45)</f>
        <v>48.19267786707853</v>
      </c>
      <c r="C9" s="31">
        <f>GEOMEAN('Test Results (RAW)'!C44,'Test Results (RAW)'!C45)</f>
        <v>48.870637401204419</v>
      </c>
      <c r="D9" s="31">
        <f>GEOMEAN('Test Results (RAW)'!D44,'Test Results (RAW)'!D45)</f>
        <v>56.790710507969536</v>
      </c>
      <c r="E9" s="31">
        <f>GEOMEAN('Test Results (RAW)'!E44,'Test Results (RAW)'!E45)</f>
        <v>48.473673267042592</v>
      </c>
      <c r="F9" s="31">
        <f>GEOMEAN('Test Results (RAW)'!F44,'Test Results (RAW)'!F45)</f>
        <v>48.692981013694379</v>
      </c>
      <c r="G9" s="31">
        <f>GEOMEAN('Test Results (RAW)'!G44,'Test Results (RAW)'!G45)</f>
        <v>48.598975297839374</v>
      </c>
      <c r="H9" s="31">
        <f>GEOMEAN('Test Results (RAW)'!H44,'Test Results (RAW)'!H45)</f>
        <v>49.768562366216678</v>
      </c>
      <c r="I9" s="31">
        <f>GEOMEAN('Test Results (RAW)'!I44,'Test Results (RAW)'!I45)</f>
        <v>53.166997282148628</v>
      </c>
      <c r="J9" s="31">
        <f>GEOMEAN('Test Results (RAW)'!J44,'Test Results (RAW)'!J45)</f>
        <v>50.901213148607773</v>
      </c>
      <c r="K9" s="31">
        <f>GEOMEAN('Test Results (RAW)'!K44,'Test Results (RAW)'!K45)</f>
        <v>49.832525522995518</v>
      </c>
      <c r="L9" s="31">
        <f>GEOMEAN('Test Results (RAW)'!L44,'Test Results (RAW)'!L45)</f>
        <v>50.254178930711824</v>
      </c>
    </row>
    <row r="10" spans="1:12" s="11" customFormat="1">
      <c r="A10" s="11" t="s">
        <v>32</v>
      </c>
      <c r="B10" s="31">
        <f>GEOMEAN('Test Results (RAW)'!B50,'Test Results (RAW)'!B51)</f>
        <v>1453.2990057107995</v>
      </c>
      <c r="C10" s="31">
        <f>GEOMEAN('Test Results (RAW)'!C50,'Test Results (RAW)'!C51)</f>
        <v>1376.8118971014164</v>
      </c>
      <c r="D10" s="31">
        <f>GEOMEAN('Test Results (RAW)'!D50,'Test Results (RAW)'!D51)</f>
        <v>1692.9574714091318</v>
      </c>
      <c r="E10" s="31">
        <f>GEOMEAN('Test Results (RAW)'!E50,'Test Results (RAW)'!E51)</f>
        <v>1457.9609048256402</v>
      </c>
      <c r="F10" s="31">
        <f>GEOMEAN('Test Results (RAW)'!F50,'Test Results (RAW)'!F51)</f>
        <v>1337.3114820414871</v>
      </c>
      <c r="G10" s="31">
        <f>GEOMEAN('Test Results (RAW)'!G50,'Test Results (RAW)'!G51)</f>
        <v>1328.7798914793977</v>
      </c>
      <c r="H10" s="31">
        <f>GEOMEAN('Test Results (RAW)'!H50,'Test Results (RAW)'!H51)</f>
        <v>1365.9238631783248</v>
      </c>
      <c r="I10" s="31">
        <f>GEOMEAN('Test Results (RAW)'!I50,'Test Results (RAW)'!I51)</f>
        <v>1376.6110561810842</v>
      </c>
      <c r="J10" s="31">
        <f>GEOMEAN('Test Results (RAW)'!J50,'Test Results (RAW)'!J51)</f>
        <v>1571.6659950511114</v>
      </c>
      <c r="K10" s="31">
        <f>GEOMEAN('Test Results (RAW)'!K50,'Test Results (RAW)'!K51)</f>
        <v>1589.3187219686306</v>
      </c>
      <c r="L10" s="31">
        <f>GEOMEAN('Test Results (RAW)'!L50,'Test Results (RAW)'!L51)</f>
        <v>2066.7670405732711</v>
      </c>
    </row>
    <row r="11" spans="1:12" s="3" customFormat="1">
      <c r="A11" s="3" t="s">
        <v>44</v>
      </c>
      <c r="B11" s="30">
        <f>GEOMEAN('Test Results (RAW)'!B55,'Test Results (RAW)'!B56)</f>
        <v>3.4824560298731697</v>
      </c>
      <c r="C11" s="30">
        <f>GEOMEAN('Test Results (RAW)'!C55,'Test Results (RAW)'!C56)</f>
        <v>3.4506521122825471</v>
      </c>
      <c r="D11" s="30">
        <f>GEOMEAN('Test Results (RAW)'!D55,'Test Results (RAW)'!D56)</f>
        <v>2.9991165365820649</v>
      </c>
      <c r="E11" s="30">
        <f>GEOMEAN('Test Results (RAW)'!E55,'Test Results (RAW)'!E56)</f>
        <v>3.5604213233829505</v>
      </c>
      <c r="F11" s="30">
        <f>GEOMEAN('Test Results (RAW)'!F55,'Test Results (RAW)'!F56)</f>
        <v>3.4496376621320679</v>
      </c>
      <c r="G11" s="30">
        <f>GEOMEAN('Test Results (RAW)'!G55,'Test Results (RAW)'!G56)</f>
        <v>3.5431765409022447</v>
      </c>
      <c r="H11" s="30">
        <f>GEOMEAN('Test Results (RAW)'!H55,'Test Results (RAW)'!H56)</f>
        <v>3.3911649915626341</v>
      </c>
      <c r="I11" s="30">
        <f>GEOMEAN('Test Results (RAW)'!I55,'Test Results (RAW)'!I56)</f>
        <v>3.2944650552100261</v>
      </c>
      <c r="J11" s="30">
        <f>GEOMEAN('Test Results (RAW)'!J55,'Test Results (RAW)'!J56)</f>
        <v>3.4323461363912582</v>
      </c>
      <c r="K11" s="30">
        <f>GEOMEAN('Test Results (RAW)'!K55,'Test Results (RAW)'!K56)</f>
        <v>3.3360755387131151</v>
      </c>
      <c r="L11" s="30">
        <f>GEOMEAN('Test Results (RAW)'!L55,'Test Results (RAW)'!L56)</f>
        <v>3.3295645360917696</v>
      </c>
    </row>
    <row r="12" spans="1:12" s="8" customFormat="1" ht="15.75">
      <c r="A12" s="27" t="s">
        <v>92</v>
      </c>
      <c r="B12" s="19">
        <f t="shared" ref="B12:C12" si="7">ROUND(GEOMEAN(1/B9,1/B10,B11)*3176.70341355513,0)</f>
        <v>117</v>
      </c>
      <c r="C12" s="19">
        <f t="shared" si="7"/>
        <v>118</v>
      </c>
      <c r="D12" s="19">
        <f t="shared" ref="D12" si="8">ROUND(GEOMEAN(1/D9,1/D10,D11)*3176.70341355513,0)</f>
        <v>100</v>
      </c>
      <c r="E12" s="19">
        <f t="shared" ref="E12:G12" si="9">ROUND(GEOMEAN(1/E9,1/E10,E11)*3176.70341355513,0)</f>
        <v>117</v>
      </c>
      <c r="F12" s="19">
        <f t="shared" ref="F12" si="10">ROUND(GEOMEAN(1/F9,1/F10,F11)*3176.70341355513,0)</f>
        <v>119</v>
      </c>
      <c r="G12" s="19">
        <f t="shared" si="9"/>
        <v>121</v>
      </c>
      <c r="H12" s="19">
        <f t="shared" ref="H12" si="11">ROUND(GEOMEAN(1/H9,1/H10,H11)*3176.70341355513,0)</f>
        <v>117</v>
      </c>
      <c r="I12" s="19">
        <f t="shared" ref="I12:L12" si="12">ROUND(GEOMEAN(1/I9,1/I10,I11)*3176.70341355513,0)</f>
        <v>113</v>
      </c>
      <c r="J12" s="19">
        <f t="shared" ref="J12" si="13">ROUND(GEOMEAN(1/J9,1/J10,J11)*3176.70341355513,0)</f>
        <v>111</v>
      </c>
      <c r="K12" s="19">
        <f t="shared" si="12"/>
        <v>111</v>
      </c>
      <c r="L12" s="19">
        <f t="shared" si="12"/>
        <v>101</v>
      </c>
    </row>
    <row r="13" spans="1:12">
      <c r="I13" s="16"/>
      <c r="J13" s="16"/>
      <c r="K13" s="16"/>
      <c r="L13" s="16"/>
    </row>
    <row r="14" spans="1:12" s="8" customFormat="1" ht="15.75">
      <c r="A14" s="8" t="s">
        <v>98</v>
      </c>
      <c r="B14" s="26">
        <f>ROUND(1/'Test Results (RAW)'!B60*0.422453703703704,0)</f>
        <v>136</v>
      </c>
      <c r="C14" s="26">
        <f>ROUND(1/'Test Results (RAW)'!C60*0.422453703703704,0)</f>
        <v>136</v>
      </c>
      <c r="D14" s="26">
        <f>ROUND(1/'Test Results (RAW)'!D60*0.422453703703704,0)</f>
        <v>100</v>
      </c>
      <c r="E14" s="26">
        <f>ROUND(1/'Test Results (RAW)'!E60*0.422453703703704,0)</f>
        <v>169</v>
      </c>
      <c r="F14" s="26">
        <f>ROUND(1/'Test Results (RAW)'!F60*0.422453703703704,0)</f>
        <v>167</v>
      </c>
      <c r="G14" s="26">
        <f>ROUND(1/'Test Results (RAW)'!G60*0.422453703703704,0)</f>
        <v>170</v>
      </c>
      <c r="H14" s="26">
        <f>ROUND(1/'Test Results (RAW)'!H60*0.422453703703704,0)</f>
        <v>162</v>
      </c>
      <c r="I14" s="26">
        <f>ROUND(1/'Test Results (RAW)'!I60*0.422453703703704,0)</f>
        <v>155</v>
      </c>
      <c r="J14" s="26">
        <f>ROUND(1/'Test Results (RAW)'!J60*0.422453703703704,0)</f>
        <v>159</v>
      </c>
      <c r="K14" s="26">
        <f>ROUND(1/'Test Results (RAW)'!K60*0.422453703703704,0)</f>
        <v>156</v>
      </c>
      <c r="L14" s="26">
        <f>ROUND(1/'Test Results (RAW)'!L60*0.422453703703704,0)</f>
        <v>155</v>
      </c>
    </row>
    <row r="15" spans="1:12">
      <c r="I15" s="16"/>
      <c r="J15" s="16"/>
      <c r="K15" s="16"/>
      <c r="L15" s="16"/>
    </row>
    <row r="16" spans="1:12" s="8" customFormat="1" ht="15.75">
      <c r="A16" s="8" t="s">
        <v>20</v>
      </c>
      <c r="B16" s="19">
        <f>ROUND('Test Results (RAW)'!B74*1.24859533025346,0)</f>
        <v>130</v>
      </c>
      <c r="C16" s="19">
        <f>ROUND('Test Results (RAW)'!C74*1.24859533025346,0)</f>
        <v>129</v>
      </c>
      <c r="D16" s="19">
        <f>ROUND('Test Results (RAW)'!D74*1.24859533025346,0)</f>
        <v>100</v>
      </c>
      <c r="E16" s="19">
        <f>ROUND('Test Results (RAW)'!E74*1.24859533025346,0)</f>
        <v>148</v>
      </c>
      <c r="F16" s="19">
        <f>ROUND('Test Results (RAW)'!F74*1.24859533025346,0)</f>
        <v>147</v>
      </c>
      <c r="G16" s="19">
        <f>ROUND('Test Results (RAW)'!G74*1.24859533025346,0)</f>
        <v>148</v>
      </c>
      <c r="H16" s="19">
        <f>ROUND('Test Results (RAW)'!H74*1.24859533025346,0)</f>
        <v>145</v>
      </c>
      <c r="I16" s="19">
        <f>ROUND('Test Results (RAW)'!I74*1.24859533025346,0)</f>
        <v>145</v>
      </c>
      <c r="J16" s="19">
        <f>ROUND('Test Results (RAW)'!J74*1.24859533025346,0)</f>
        <v>141</v>
      </c>
      <c r="K16" s="19">
        <f>ROUND('Test Results (RAW)'!K74*1.24859533025346,0)</f>
        <v>125</v>
      </c>
      <c r="L16" s="19">
        <f>ROUND('Test Results (RAW)'!L74*1.24859533025346,0)</f>
        <v>143</v>
      </c>
    </row>
    <row r="17" spans="1:12">
      <c r="I17" s="16"/>
      <c r="J17" s="16"/>
      <c r="K17" s="16"/>
      <c r="L17" s="16"/>
    </row>
    <row r="18" spans="1:12" s="22" customFormat="1" ht="15.75">
      <c r="A18" s="22" t="s">
        <v>90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2" s="11" customFormat="1">
      <c r="A19" s="11" t="s">
        <v>4</v>
      </c>
      <c r="B19" s="13">
        <f>'Test Results (RAW)'!B90</f>
        <v>3.9583333333333337E-3</v>
      </c>
      <c r="C19" s="13">
        <f>'Test Results (RAW)'!C90</f>
        <v>3.9814814814814817E-3</v>
      </c>
      <c r="D19" s="13">
        <f>'Test Results (RAW)'!D90</f>
        <v>4.7222222222222223E-3</v>
      </c>
      <c r="E19" s="13">
        <f>'Test Results (RAW)'!E90</f>
        <v>3.7962962962962963E-3</v>
      </c>
      <c r="F19" s="13">
        <f>'Test Results (RAW)'!F90</f>
        <v>3.645833333333333E-3</v>
      </c>
      <c r="G19" s="13">
        <f>'Test Results (RAW)'!G90</f>
        <v>3.5879629629629629E-3</v>
      </c>
      <c r="H19" s="13">
        <f>'Test Results (RAW)'!H90</f>
        <v>4.1319444444444442E-3</v>
      </c>
      <c r="I19" s="13">
        <f>'Test Results (RAW)'!I90</f>
        <v>4.2476851851851851E-3</v>
      </c>
      <c r="J19" s="13">
        <f>'Test Results (RAW)'!J90</f>
        <v>3.7037037037037034E-3</v>
      </c>
      <c r="K19" s="13">
        <f>'Test Results (RAW)'!K90</f>
        <v>3.7615740740740739E-3</v>
      </c>
      <c r="L19" s="13">
        <f>'Test Results (RAW)'!L90</f>
        <v>4.1666666666666666E-3</v>
      </c>
    </row>
    <row r="20" spans="1:12" s="11" customFormat="1">
      <c r="A20" s="11" t="s">
        <v>5</v>
      </c>
      <c r="B20" s="13">
        <f>'Test Results (RAW)'!B92</f>
        <v>2.3148148148148146E-4</v>
      </c>
      <c r="C20" s="13">
        <f>'Test Results (RAW)'!C92</f>
        <v>2.3148148148148146E-4</v>
      </c>
      <c r="D20" s="13">
        <f>'Test Results (RAW)'!D92</f>
        <v>2.7777777777777778E-4</v>
      </c>
      <c r="E20" s="13">
        <f>'Test Results (RAW)'!E92</f>
        <v>1.8518518518518518E-4</v>
      </c>
      <c r="F20" s="13">
        <f>'Test Results (RAW)'!F92</f>
        <v>1.8518518518518518E-4</v>
      </c>
      <c r="G20" s="13">
        <f>'Test Results (RAW)'!G92</f>
        <v>1.8518518518518518E-4</v>
      </c>
      <c r="H20" s="13">
        <f>'Test Results (RAW)'!H92</f>
        <v>1.9675925925925926E-4</v>
      </c>
      <c r="I20" s="13">
        <f>'Test Results (RAW)'!I92</f>
        <v>1.8518518518518518E-4</v>
      </c>
      <c r="J20" s="13">
        <f>'Test Results (RAW)'!J92</f>
        <v>1.8518518518518518E-4</v>
      </c>
      <c r="K20" s="13">
        <f>'Test Results (RAW)'!K92</f>
        <v>1.8518518518518518E-4</v>
      </c>
      <c r="L20" s="13">
        <f>'Test Results (RAW)'!L92</f>
        <v>1.8518518518518518E-4</v>
      </c>
    </row>
    <row r="21" spans="1:12" s="11" customFormat="1">
      <c r="A21" s="11" t="s">
        <v>6</v>
      </c>
      <c r="B21" s="13">
        <f>'Test Results (RAW)'!B94</f>
        <v>7.6851851851851847E-3</v>
      </c>
      <c r="C21" s="13">
        <f>'Test Results (RAW)'!C94</f>
        <v>7.69675925925926E-3</v>
      </c>
      <c r="D21" s="13">
        <f>'Test Results (RAW)'!D94</f>
        <v>8.6342592592592599E-3</v>
      </c>
      <c r="E21" s="13">
        <f>'Test Results (RAW)'!E94</f>
        <v>7.2685185185185188E-3</v>
      </c>
      <c r="F21" s="13">
        <f>'Test Results (RAW)'!F94</f>
        <v>7.2800925925925915E-3</v>
      </c>
      <c r="G21" s="13">
        <f>'Test Results (RAW)'!G94</f>
        <v>7.2800925925925915E-3</v>
      </c>
      <c r="H21" s="13">
        <f>'Test Results (RAW)'!H94</f>
        <v>7.5810185185185182E-3</v>
      </c>
      <c r="I21" s="13">
        <f>'Test Results (RAW)'!I94</f>
        <v>7.9398148148148145E-3</v>
      </c>
      <c r="J21" s="13">
        <f>'Test Results (RAW)'!J94</f>
        <v>7.7777777777777767E-3</v>
      </c>
      <c r="K21" s="13">
        <f>'Test Results (RAW)'!K94</f>
        <v>7.789351851851852E-3</v>
      </c>
      <c r="L21" s="13">
        <f>'Test Results (RAW)'!L94</f>
        <v>7.789351851851852E-3</v>
      </c>
    </row>
    <row r="22" spans="1:12" s="11" customFormat="1">
      <c r="A22" s="11" t="s">
        <v>63</v>
      </c>
      <c r="B22" s="13">
        <f>'Test Results (RAW)'!B96</f>
        <v>5.6944444444444438E-3</v>
      </c>
      <c r="C22" s="13">
        <f>'Test Results (RAW)'!C96</f>
        <v>5.7175925925925927E-3</v>
      </c>
      <c r="D22" s="13">
        <f>'Test Results (RAW)'!D96</f>
        <v>6.4583333333333333E-3</v>
      </c>
      <c r="E22" s="13">
        <f>'Test Results (RAW)'!E96</f>
        <v>4.8032407407407407E-3</v>
      </c>
      <c r="F22" s="13">
        <f>'Test Results (RAW)'!F96</f>
        <v>4.8148148148148152E-3</v>
      </c>
      <c r="G22" s="13">
        <f>'Test Results (RAW)'!G96</f>
        <v>4.8495370370370368E-3</v>
      </c>
      <c r="H22" s="13">
        <f>'Test Results (RAW)'!H96</f>
        <v>5.0578703703703706E-3</v>
      </c>
      <c r="I22" s="13">
        <f>'Test Results (RAW)'!I96</f>
        <v>5.6481481481481478E-3</v>
      </c>
      <c r="J22" s="13">
        <f>'Test Results (RAW)'!J96</f>
        <v>5.0925925925925921E-3</v>
      </c>
      <c r="K22" s="13">
        <f>'Test Results (RAW)'!K96</f>
        <v>5.1273148148148146E-3</v>
      </c>
      <c r="L22" s="13">
        <f>'Test Results (RAW)'!L96</f>
        <v>5.115740740740741E-3</v>
      </c>
    </row>
    <row r="23" spans="1:12" s="11" customFormat="1">
      <c r="A23" s="11" t="s">
        <v>3</v>
      </c>
      <c r="B23" s="14">
        <f>'Test Results (RAW)'!B107</f>
        <v>4.8099277282319507E-3</v>
      </c>
      <c r="C23" s="14">
        <f>'Test Results (RAW)'!C107</f>
        <v>4.5402019241878293E-3</v>
      </c>
      <c r="D23" s="14">
        <f>'Test Results (RAW)'!D107</f>
        <v>5.6332227976095325E-3</v>
      </c>
      <c r="E23" s="14">
        <f>'Test Results (RAW)'!E107</f>
        <v>4.1107351390705987E-3</v>
      </c>
      <c r="F23" s="14">
        <f>'Test Results (RAW)'!F107</f>
        <v>3.887307209061826E-3</v>
      </c>
      <c r="G23" s="14">
        <f>'Test Results (RAW)'!G107</f>
        <v>3.8575449118846395E-3</v>
      </c>
      <c r="H23" s="14">
        <f>'Test Results (RAW)'!H107</f>
        <v>3.9728907463234472E-3</v>
      </c>
      <c r="I23" s="14">
        <f>'Test Results (RAW)'!I107</f>
        <v>3.9355144688538804E-3</v>
      </c>
      <c r="J23" s="14">
        <f>'Test Results (RAW)'!J107</f>
        <v>4.3231072363809969E-3</v>
      </c>
      <c r="K23" s="14">
        <f>'Test Results (RAW)'!K107</f>
        <v>4.5601851851851853E-3</v>
      </c>
      <c r="L23" s="14">
        <f>'Test Results (RAW)'!L107</f>
        <v>4.7916666666666672E-3</v>
      </c>
    </row>
    <row r="24" spans="1:12" s="8" customFormat="1" ht="15.75">
      <c r="A24" s="27" t="s">
        <v>92</v>
      </c>
      <c r="B24" s="26">
        <f t="shared" ref="B24:C24" si="14">ROUND(GEOMEAN(1/B19,1/B20,1/B21,1/B22,1/B23)*0.333418181050854,0)</f>
        <v>116</v>
      </c>
      <c r="C24" s="26">
        <f t="shared" si="14"/>
        <v>117</v>
      </c>
      <c r="D24" s="26">
        <f t="shared" ref="D24" si="15">ROUND(GEOMEAN(1/D19,1/D20,1/D21,1/D22,1/D23)*0.333418181050854,0)</f>
        <v>100</v>
      </c>
      <c r="E24" s="26">
        <f t="shared" ref="E24:G24" si="16">ROUND(GEOMEAN(1/E19,1/E20,1/E21,1/E22,1/E23)*0.333418181050854,0)</f>
        <v>133</v>
      </c>
      <c r="F24" s="26">
        <f t="shared" ref="F24" si="17">ROUND(GEOMEAN(1/F19,1/F20,1/F21,1/F22,1/F23)*0.333418181050854,0)</f>
        <v>135</v>
      </c>
      <c r="G24" s="26">
        <f t="shared" si="16"/>
        <v>135</v>
      </c>
      <c r="H24" s="26">
        <f t="shared" ref="H24" si="18">ROUND(GEOMEAN(1/H19,1/H20,1/H21,1/H22,1/H23)*0.333418181050854,0)</f>
        <v>127</v>
      </c>
      <c r="I24" s="26">
        <f t="shared" ref="I24:L24" si="19">ROUND(GEOMEAN(1/I19,1/I20,1/I21,1/I22,1/I23)*0.333418181050854,0)</f>
        <v>124</v>
      </c>
      <c r="J24" s="26">
        <f t="shared" ref="J24" si="20">ROUND(GEOMEAN(1/J19,1/J20,1/J21,1/J22,1/J23)*0.333418181050854,0)</f>
        <v>129</v>
      </c>
      <c r="K24" s="26">
        <f t="shared" si="19"/>
        <v>127</v>
      </c>
      <c r="L24" s="26">
        <f t="shared" si="19"/>
        <v>123</v>
      </c>
    </row>
    <row r="25" spans="1:12">
      <c r="I25" s="16"/>
      <c r="J25" s="16"/>
      <c r="K25" s="16"/>
      <c r="L25" s="16"/>
    </row>
    <row r="26" spans="1:12" s="22" customFormat="1" ht="15.75">
      <c r="A26" s="22" t="s">
        <v>103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2" s="3" customFormat="1">
      <c r="A27" s="3" t="s">
        <v>0</v>
      </c>
      <c r="B27" s="17">
        <f>'Test Results (RAW)'!B76</f>
        <v>0.1842</v>
      </c>
      <c r="C27" s="17">
        <f>'Test Results (RAW)'!C76</f>
        <v>0.18210000000000001</v>
      </c>
      <c r="D27" s="17">
        <f>'Test Results (RAW)'!D76</f>
        <v>0.15160000000000001</v>
      </c>
      <c r="E27" s="17">
        <f>'Test Results (RAW)'!E76</f>
        <v>0.19800000000000001</v>
      </c>
      <c r="F27" s="17">
        <f>'Test Results (RAW)'!F76</f>
        <v>0.19420000000000001</v>
      </c>
      <c r="G27" s="17">
        <f>'Test Results (RAW)'!G76</f>
        <v>0.19689999999999999</v>
      </c>
      <c r="H27" s="17">
        <f>'Test Results (RAW)'!H76</f>
        <v>0.19139999999999999</v>
      </c>
      <c r="I27" s="17">
        <f>'Test Results (RAW)'!I76</f>
        <v>0.17460000000000001</v>
      </c>
      <c r="J27" s="17">
        <f>'Test Results (RAW)'!J76</f>
        <v>0.183</v>
      </c>
      <c r="K27" s="17">
        <f>'Test Results (RAW)'!K76</f>
        <v>0.183</v>
      </c>
      <c r="L27" s="17">
        <f>'Test Results (RAW)'!L76</f>
        <v>0.1835</v>
      </c>
    </row>
    <row r="28" spans="1:12" s="3" customFormat="1">
      <c r="A28" s="3" t="s">
        <v>2</v>
      </c>
      <c r="B28" s="17">
        <f>'Test Results (RAW)'!B81</f>
        <v>3.0179152572595545</v>
      </c>
      <c r="C28" s="17">
        <f>'Test Results (RAW)'!C81</f>
        <v>3.0007828978451605</v>
      </c>
      <c r="D28" s="17">
        <f>'Test Results (RAW)'!D81</f>
        <v>2.3357000000000001</v>
      </c>
      <c r="E28" s="17">
        <f>'Test Results (RAW)'!E81</f>
        <v>2.8056999999999999</v>
      </c>
      <c r="F28" s="17">
        <f>'Test Results (RAW)'!F81</f>
        <v>2.7867999999999999</v>
      </c>
      <c r="G28" s="17">
        <f>'Test Results (RAW)'!G81</f>
        <v>2.8374999999999999</v>
      </c>
      <c r="H28" s="17">
        <f>'Test Results (RAW)'!H81</f>
        <v>2.6846999999999999</v>
      </c>
      <c r="I28" s="17">
        <f>'Test Results (RAW)'!I81</f>
        <v>2.5924999999999998</v>
      </c>
      <c r="J28" s="17">
        <f>'Test Results (RAW)'!J81</f>
        <v>2.6775000000000002</v>
      </c>
      <c r="K28" s="17">
        <f>'Test Results (RAW)'!K81</f>
        <v>2.6267999999999998</v>
      </c>
      <c r="L28" s="17">
        <f>'Test Results (RAW)'!L81</f>
        <v>2.6402999999999999</v>
      </c>
    </row>
    <row r="29" spans="1:12" s="11" customFormat="1">
      <c r="A29" s="11" t="s">
        <v>1</v>
      </c>
      <c r="B29" s="18">
        <f>'Test Results (RAW)'!B88</f>
        <v>4.5597247436958699E-2</v>
      </c>
      <c r="C29" s="18">
        <f>'Test Results (RAW)'!C88</f>
        <v>4.5794000000000001E-2</v>
      </c>
      <c r="D29" s="18">
        <f>'Test Results (RAW)'!D88</f>
        <v>5.4585000000000002E-2</v>
      </c>
      <c r="E29" s="18">
        <f>'Test Results (RAW)'!E88</f>
        <v>4.1139000000000002E-2</v>
      </c>
      <c r="F29" s="18">
        <f>'Test Results (RAW)'!F88</f>
        <v>4.2681999999999998E-2</v>
      </c>
      <c r="G29" s="18">
        <f>'Test Results (RAW)'!G88</f>
        <v>4.2978000000000002E-2</v>
      </c>
      <c r="H29" s="18">
        <f>'Test Results (RAW)'!H88</f>
        <v>4.5092E-2</v>
      </c>
      <c r="I29" s="18">
        <f>'Test Results (RAW)'!I88</f>
        <v>4.5116999999999997E-2</v>
      </c>
      <c r="J29" s="18">
        <f>'Test Results (RAW)'!J88</f>
        <v>4.4172999999999997E-2</v>
      </c>
      <c r="K29" s="18">
        <f>'Test Results (RAW)'!K88</f>
        <v>4.5678999999999997E-2</v>
      </c>
      <c r="L29" s="18">
        <f>'Test Results (RAW)'!L88</f>
        <v>4.3316E-2</v>
      </c>
    </row>
    <row r="30" spans="1:12" s="8" customFormat="1" ht="15.75">
      <c r="A30" s="27" t="s">
        <v>92</v>
      </c>
      <c r="B30" s="19">
        <f t="shared" ref="B30:C30" si="21">ROUND(GEOMEAN(B27,B28,1/B29)*53.6190379586531,0)</f>
        <v>123</v>
      </c>
      <c r="C30" s="19">
        <f t="shared" si="21"/>
        <v>123</v>
      </c>
      <c r="D30" s="19">
        <f t="shared" ref="D30" si="22">ROUND(GEOMEAN(D27,D28,1/D29)*53.6190379586531,0)</f>
        <v>100</v>
      </c>
      <c r="E30" s="19">
        <f t="shared" ref="E30:G30" si="23">ROUND(GEOMEAN(E27,E28,1/E29)*53.6190379586531,0)</f>
        <v>128</v>
      </c>
      <c r="F30" s="19">
        <f t="shared" ref="F30" si="24">ROUND(GEOMEAN(F27,F28,1/F29)*53.6190379586531,0)</f>
        <v>125</v>
      </c>
      <c r="G30" s="19">
        <f t="shared" si="23"/>
        <v>126</v>
      </c>
      <c r="H30" s="19">
        <f t="shared" ref="H30" si="25">ROUND(GEOMEAN(H27,H28,1/H29)*53.6190379586531,0)</f>
        <v>121</v>
      </c>
      <c r="I30" s="19">
        <f t="shared" ref="I30:L30" si="26">ROUND(GEOMEAN(I27,I28,1/I29)*53.6190379586531,0)</f>
        <v>116</v>
      </c>
      <c r="J30" s="19">
        <f t="shared" ref="J30" si="27">ROUND(GEOMEAN(J27,J28,1/J29)*53.6190379586531,0)</f>
        <v>120</v>
      </c>
      <c r="K30" s="19">
        <f t="shared" si="26"/>
        <v>118</v>
      </c>
      <c r="L30" s="19">
        <f t="shared" si="26"/>
        <v>120</v>
      </c>
    </row>
    <row r="31" spans="1:12">
      <c r="I31" s="16"/>
      <c r="J31" s="16"/>
      <c r="K31" s="16"/>
      <c r="L31" s="16"/>
    </row>
    <row r="32" spans="1:12" s="22" customFormat="1" ht="15.75">
      <c r="A32" s="22" t="s">
        <v>99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1:12" s="11" customFormat="1">
      <c r="A33" s="11" t="s">
        <v>35</v>
      </c>
      <c r="B33" s="13">
        <f>'Test Results (RAW)'!B29</f>
        <v>2.8009259259259259E-3</v>
      </c>
      <c r="C33" s="13">
        <f>'Test Results (RAW)'!C29</f>
        <v>2.8703703703703708E-3</v>
      </c>
      <c r="D33" s="13">
        <f>'Test Results (RAW)'!D29</f>
        <v>3.5532407407407405E-3</v>
      </c>
      <c r="E33" s="13">
        <f>'Test Results (RAW)'!E29</f>
        <v>2.9398148148148148E-3</v>
      </c>
      <c r="F33" s="13">
        <f>'Test Results (RAW)'!F29</f>
        <v>3.0787037037037037E-3</v>
      </c>
      <c r="G33" s="13">
        <f>'Test Results (RAW)'!G29</f>
        <v>2.9513888888888888E-3</v>
      </c>
      <c r="H33" s="13">
        <f>'Test Results (RAW)'!H29</f>
        <v>3.0092592592592588E-3</v>
      </c>
      <c r="I33" s="13">
        <f>'Test Results (RAW)'!I29</f>
        <v>3.1712962962962958E-3</v>
      </c>
      <c r="J33" s="13">
        <f>'Test Results (RAW)'!J29</f>
        <v>3.1365740740740742E-3</v>
      </c>
      <c r="K33" s="13">
        <f>'Test Results (RAW)'!K29</f>
        <v>3.1481481481481482E-3</v>
      </c>
      <c r="L33" s="13">
        <f>'Test Results (RAW)'!L29</f>
        <v>3.1365740740740742E-3</v>
      </c>
    </row>
    <row r="34" spans="1:12" s="11" customFormat="1">
      <c r="A34" s="11" t="s">
        <v>36</v>
      </c>
      <c r="B34" s="13">
        <f>'Test Results (RAW)'!B31</f>
        <v>1.1111111111111111E-3</v>
      </c>
      <c r="C34" s="13">
        <f>'Test Results (RAW)'!C31</f>
        <v>1.1342592592592591E-3</v>
      </c>
      <c r="D34" s="13">
        <f>'Test Results (RAW)'!D31</f>
        <v>1.2847222222222223E-3</v>
      </c>
      <c r="E34" s="13">
        <f>'Test Results (RAW)'!E31</f>
        <v>9.3750000000000007E-4</v>
      </c>
      <c r="F34" s="13">
        <f>'Test Results (RAW)'!F31</f>
        <v>9.7222222222222209E-4</v>
      </c>
      <c r="G34" s="13">
        <f>'Test Results (RAW)'!G31</f>
        <v>9.3750000000000007E-4</v>
      </c>
      <c r="H34" s="13">
        <f>'Test Results (RAW)'!H31</f>
        <v>9.6064814814814808E-4</v>
      </c>
      <c r="I34" s="13">
        <f>'Test Results (RAW)'!I31</f>
        <v>1.0185185185185186E-3</v>
      </c>
      <c r="J34" s="13">
        <f>'Test Results (RAW)'!J31</f>
        <v>9.4907407407407408E-4</v>
      </c>
      <c r="K34" s="13">
        <f>'Test Results (RAW)'!K31</f>
        <v>9.8379629629629642E-4</v>
      </c>
      <c r="L34" s="13">
        <f>'Test Results (RAW)'!L31</f>
        <v>9.6064814814814808E-4</v>
      </c>
    </row>
    <row r="35" spans="1:12" s="8" customFormat="1" ht="15.75">
      <c r="A35" s="27" t="s">
        <v>92</v>
      </c>
      <c r="B35" s="26">
        <f t="shared" ref="B35:C35" si="28">ROUND(GEOMEAN(1/B33,1/B34)*0.21365690582181,0)</f>
        <v>121</v>
      </c>
      <c r="C35" s="26">
        <f t="shared" si="28"/>
        <v>118</v>
      </c>
      <c r="D35" s="26">
        <f t="shared" ref="D35" si="29">ROUND(GEOMEAN(1/D33,1/D34)*0.21365690582181,0)</f>
        <v>100</v>
      </c>
      <c r="E35" s="26">
        <f t="shared" ref="E35:G35" si="30">ROUND(GEOMEAN(1/E33,1/E34)*0.21365690582181,0)</f>
        <v>129</v>
      </c>
      <c r="F35" s="26">
        <f t="shared" ref="F35" si="31">ROUND(GEOMEAN(1/F33,1/F34)*0.21365690582181,0)</f>
        <v>123</v>
      </c>
      <c r="G35" s="26">
        <f t="shared" si="30"/>
        <v>128</v>
      </c>
      <c r="H35" s="26">
        <f t="shared" ref="H35" si="32">ROUND(GEOMEAN(1/H33,1/H34)*0.21365690582181,0)</f>
        <v>126</v>
      </c>
      <c r="I35" s="26">
        <f t="shared" ref="I35:L35" si="33">ROUND(GEOMEAN(1/I33,1/I34)*0.21365690582181,0)</f>
        <v>119</v>
      </c>
      <c r="J35" s="26">
        <f t="shared" ref="J35" si="34">ROUND(GEOMEAN(1/J33,1/J34)*0.21365690582181,0)</f>
        <v>124</v>
      </c>
      <c r="K35" s="26">
        <f t="shared" si="33"/>
        <v>121</v>
      </c>
      <c r="L35" s="26">
        <f t="shared" si="33"/>
        <v>123</v>
      </c>
    </row>
    <row r="36" spans="1:12">
      <c r="I36" s="16"/>
      <c r="J36" s="16"/>
      <c r="K36" s="16"/>
      <c r="L36" s="16"/>
    </row>
    <row r="37" spans="1:12" s="8" customFormat="1" ht="15.75">
      <c r="A37" s="8" t="s">
        <v>100</v>
      </c>
      <c r="B37" s="19">
        <f>ROUND('Test Results (RAW)'!B40*0.793650793650794,0)</f>
        <v>114</v>
      </c>
      <c r="C37" s="19">
        <f>ROUND('Test Results (RAW)'!C40*0.793650793650794,0)</f>
        <v>114</v>
      </c>
      <c r="D37" s="19">
        <f>ROUND('Test Results (RAW)'!D40*0.793650793650794,0)</f>
        <v>100</v>
      </c>
      <c r="E37" s="19">
        <f>ROUND('Test Results (RAW)'!E40*0.793650793650794,0)</f>
        <v>153</v>
      </c>
      <c r="F37" s="19">
        <f>ROUND('Test Results (RAW)'!F40*0.793650793650794,0)</f>
        <v>152</v>
      </c>
      <c r="G37" s="19">
        <f>ROUND('Test Results (RAW)'!G40*0.793650793650794,0)</f>
        <v>152</v>
      </c>
      <c r="H37" s="19">
        <f>ROUND('Test Results (RAW)'!H40*0.793650793650794,0)</f>
        <v>146</v>
      </c>
      <c r="I37" s="19">
        <f>ROUND('Test Results (RAW)'!I40*0.793650793650794,0)</f>
        <v>149</v>
      </c>
      <c r="J37" s="19">
        <f>ROUND('Test Results (RAW)'!J40*0.793650793650794,0)</f>
        <v>149</v>
      </c>
      <c r="K37" s="19">
        <f>ROUND('Test Results (RAW)'!K40*0.793650793650794,0)</f>
        <v>149</v>
      </c>
      <c r="L37" s="19">
        <f>ROUND('Test Results (RAW)'!L40*0.793650793650794,0)</f>
        <v>149</v>
      </c>
    </row>
    <row r="38" spans="1:12">
      <c r="I38" s="16"/>
      <c r="J38" s="16"/>
      <c r="K38" s="16"/>
      <c r="L38" s="16"/>
    </row>
    <row r="39" spans="1:12" s="22" customFormat="1" ht="15.75">
      <c r="A39" s="22" t="s">
        <v>101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1:12" s="11" customFormat="1">
      <c r="A40" s="11" t="s">
        <v>115</v>
      </c>
      <c r="B40" s="13">
        <f>'Test Results (RAW)'!B109</f>
        <v>2.2453703703703702E-3</v>
      </c>
      <c r="C40" s="13">
        <f>'Test Results (RAW)'!C109</f>
        <v>2.2685185185185182E-3</v>
      </c>
      <c r="D40" s="13">
        <f>'Test Results (RAW)'!D109</f>
        <v>3.5995370370370369E-3</v>
      </c>
      <c r="E40" s="13">
        <f>'Test Results (RAW)'!E109</f>
        <v>2.3379629629629631E-3</v>
      </c>
      <c r="F40" s="13">
        <f>'Test Results (RAW)'!F109</f>
        <v>2.3495370370370371E-3</v>
      </c>
      <c r="G40" s="13">
        <f>'Test Results (RAW)'!G109</f>
        <v>2.3379629629629631E-3</v>
      </c>
      <c r="H40" s="13">
        <f>'Test Results (RAW)'!H109</f>
        <v>2.4421296296296296E-3</v>
      </c>
      <c r="I40" s="13">
        <f>'Test Results (RAW)'!I109</f>
        <v>2.5462962962962961E-3</v>
      </c>
      <c r="J40" s="13">
        <f>'Test Results (RAW)'!J109</f>
        <v>2.4768518518518516E-3</v>
      </c>
      <c r="K40" s="13">
        <f>'Test Results (RAW)'!K109</f>
        <v>2.5000000000000001E-3</v>
      </c>
      <c r="L40" s="13">
        <f>'Test Results (RAW)'!L109</f>
        <v>2.5000000000000001E-3</v>
      </c>
    </row>
    <row r="41" spans="1:12" s="11" customFormat="1">
      <c r="A41" s="11" t="s">
        <v>10</v>
      </c>
      <c r="B41" s="13">
        <f>'Test Results (RAW)'!B111</f>
        <v>3.0092592592592588E-3</v>
      </c>
      <c r="C41" s="13">
        <f>'Test Results (RAW)'!C111</f>
        <v>3.0439814814814821E-3</v>
      </c>
      <c r="D41" s="13">
        <f>'Test Results (RAW)'!D111</f>
        <v>3.3101851851851851E-3</v>
      </c>
      <c r="E41" s="13">
        <f>'Test Results (RAW)'!E111</f>
        <v>2.6967592592592594E-3</v>
      </c>
      <c r="F41" s="13">
        <f>'Test Results (RAW)'!F111</f>
        <v>2.7777777777777779E-3</v>
      </c>
      <c r="G41" s="13">
        <f>'Test Results (RAW)'!G111</f>
        <v>2.8703703703703708E-3</v>
      </c>
      <c r="H41" s="13">
        <f>'Test Results (RAW)'!H111</f>
        <v>2.8124999999999995E-3</v>
      </c>
      <c r="I41" s="13">
        <f>'Test Results (RAW)'!I111</f>
        <v>2.8587962962962963E-3</v>
      </c>
      <c r="J41" s="13">
        <f>'Test Results (RAW)'!J111</f>
        <v>3.0208333333333333E-3</v>
      </c>
      <c r="K41" s="13">
        <f>'Test Results (RAW)'!K111</f>
        <v>2.9976851851851848E-3</v>
      </c>
      <c r="L41" s="13">
        <f>'Test Results (RAW)'!L111</f>
        <v>2.8703703703703708E-3</v>
      </c>
    </row>
    <row r="42" spans="1:12" s="11" customFormat="1">
      <c r="A42" s="11" t="s">
        <v>93</v>
      </c>
      <c r="B42" s="13">
        <f>'Test Results (RAW)'!B113</f>
        <v>4.6296296296296302E-3</v>
      </c>
      <c r="C42" s="13">
        <f>'Test Results (RAW)'!C113</f>
        <v>4.6527777777777774E-3</v>
      </c>
      <c r="D42" s="13">
        <f>'Test Results (RAW)'!D113</f>
        <v>6.0995370370370361E-3</v>
      </c>
      <c r="E42" s="13">
        <f>'Test Results (RAW)'!E113</f>
        <v>4.0740740740740746E-3</v>
      </c>
      <c r="F42" s="13">
        <f>'Test Results (RAW)'!F113</f>
        <v>4.1782407407407402E-3</v>
      </c>
      <c r="G42" s="13">
        <f>'Test Results (RAW)'!G113</f>
        <v>4.0856481481481481E-3</v>
      </c>
      <c r="H42" s="13">
        <f>'Test Results (RAW)'!H113</f>
        <v>4.2013888888888891E-3</v>
      </c>
      <c r="I42" s="13">
        <f>'Test Results (RAW)'!I113</f>
        <v>4.3518518518518515E-3</v>
      </c>
      <c r="J42" s="13">
        <f>'Test Results (RAW)'!J113</f>
        <v>4.3518518518518515E-3</v>
      </c>
      <c r="K42" s="13">
        <f>'Test Results (RAW)'!K113</f>
        <v>4.7685185185185183E-3</v>
      </c>
      <c r="L42" s="13">
        <f>'Test Results (RAW)'!L113</f>
        <v>4.31712962962963E-3</v>
      </c>
    </row>
    <row r="43" spans="1:12" s="11" customFormat="1">
      <c r="A43" s="11" t="s">
        <v>11</v>
      </c>
      <c r="B43" s="13">
        <f>'Test Results (RAW)'!B115</f>
        <v>6.3888888888888884E-3</v>
      </c>
      <c r="C43" s="13">
        <f>'Test Results (RAW)'!C115</f>
        <v>6.4236111111111117E-3</v>
      </c>
      <c r="D43" s="13">
        <f>'Test Results (RAW)'!D115</f>
        <v>7.5462962962962966E-3</v>
      </c>
      <c r="E43" s="13">
        <f>'Test Results (RAW)'!E115</f>
        <v>4.6180555555555558E-3</v>
      </c>
      <c r="F43" s="13">
        <f>'Test Results (RAW)'!F115</f>
        <v>4.6759259259259263E-3</v>
      </c>
      <c r="G43" s="13">
        <f>'Test Results (RAW)'!G115</f>
        <v>4.6296296296296302E-3</v>
      </c>
      <c r="H43" s="13">
        <f>'Test Results (RAW)'!H115</f>
        <v>4.8032407407407407E-3</v>
      </c>
      <c r="I43" s="13">
        <f>'Test Results (RAW)'!I115</f>
        <v>4.8842592592592592E-3</v>
      </c>
      <c r="J43" s="13">
        <f>'Test Results (RAW)'!J115</f>
        <v>4.9074074074074072E-3</v>
      </c>
      <c r="K43" s="13">
        <f>'Test Results (RAW)'!K115</f>
        <v>5.0694444444444441E-3</v>
      </c>
      <c r="L43" s="13">
        <f>'Test Results (RAW)'!L115</f>
        <v>4.9074074074074072E-3</v>
      </c>
    </row>
    <row r="44" spans="1:12" s="11" customFormat="1">
      <c r="A44" s="11" t="s">
        <v>12</v>
      </c>
      <c r="B44" s="13">
        <f>'Test Results (RAW)'!B117</f>
        <v>3.2523148148148151E-3</v>
      </c>
      <c r="C44" s="13">
        <f>'Test Results (RAW)'!C117</f>
        <v>3.2986111111111111E-3</v>
      </c>
      <c r="D44" s="13">
        <f>'Test Results (RAW)'!D117</f>
        <v>2.627314814814815E-3</v>
      </c>
      <c r="E44" s="13">
        <f>'Test Results (RAW)'!E117</f>
        <v>1.8055555555555557E-3</v>
      </c>
      <c r="F44" s="13">
        <f>'Test Results (RAW)'!F117</f>
        <v>1.8287037037037037E-3</v>
      </c>
      <c r="G44" s="13">
        <f>'Test Results (RAW)'!G117</f>
        <v>1.7824074074074072E-3</v>
      </c>
      <c r="H44" s="13">
        <f>'Test Results (RAW)'!H117</f>
        <v>1.8287037037037037E-3</v>
      </c>
      <c r="I44" s="13">
        <f>'Test Results (RAW)'!I117</f>
        <v>1.8750000000000001E-3</v>
      </c>
      <c r="J44" s="13">
        <f>'Test Results (RAW)'!J117</f>
        <v>1.9212962962962962E-3</v>
      </c>
      <c r="K44" s="13">
        <f>'Test Results (RAW)'!K117</f>
        <v>2.1412037037037038E-3</v>
      </c>
      <c r="L44" s="13">
        <f>'Test Results (RAW)'!L117</f>
        <v>1.9212962962962962E-3</v>
      </c>
    </row>
    <row r="45" spans="1:12" s="8" customFormat="1" ht="15.75">
      <c r="A45" s="27" t="s">
        <v>92</v>
      </c>
      <c r="B45" s="26">
        <f t="shared" ref="B45:C45" si="35">ROUND(GEOMEAN(1/B40,1/B41,1/B42,1/B43,1/B44)*0.428280553799681,0)</f>
        <v>117</v>
      </c>
      <c r="C45" s="26">
        <f t="shared" si="35"/>
        <v>116</v>
      </c>
      <c r="D45" s="26">
        <f t="shared" ref="D45" si="36">ROUND(GEOMEAN(1/D40,1/D41,1/D42,1/D43,1/D44)*0.428280553799681,0)</f>
        <v>100</v>
      </c>
      <c r="E45" s="26">
        <f t="shared" ref="E45:G45" si="37">ROUND(GEOMEAN(1/E40,1/E41,1/E42,1/E43,1/E44)*0.428280553799681,0)</f>
        <v>146</v>
      </c>
      <c r="F45" s="26">
        <f t="shared" ref="F45" si="38">ROUND(GEOMEAN(1/F40,1/F41,1/F42,1/F43,1/F44)*0.428280553799681,0)</f>
        <v>144</v>
      </c>
      <c r="G45" s="26">
        <f t="shared" si="37"/>
        <v>145</v>
      </c>
      <c r="H45" s="26">
        <f t="shared" ref="H45" si="39">ROUND(GEOMEAN(1/H40,1/H41,1/H42,1/H43,1/H44)*0.428280553799681,0)</f>
        <v>142</v>
      </c>
      <c r="I45" s="26">
        <f t="shared" ref="I45:L45" si="40">ROUND(GEOMEAN(1/I40,1/I41,1/I42,1/I43,1/I44)*0.428280553799681,0)</f>
        <v>138</v>
      </c>
      <c r="J45" s="26">
        <f t="shared" ref="J45" si="41">ROUND(GEOMEAN(1/J40,1/J41,1/J42,1/J43,1/J44)*0.428280553799681,0)</f>
        <v>136</v>
      </c>
      <c r="K45" s="26">
        <f t="shared" si="40"/>
        <v>130</v>
      </c>
      <c r="L45" s="26">
        <f t="shared" si="40"/>
        <v>138</v>
      </c>
    </row>
    <row r="46" spans="1:12">
      <c r="I46" s="16"/>
      <c r="J46" s="16"/>
      <c r="K46" s="16"/>
      <c r="L46" s="16"/>
    </row>
    <row r="47" spans="1:12" s="22" customFormat="1" ht="15.75">
      <c r="A47" s="22" t="s">
        <v>102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2" s="3" customFormat="1">
      <c r="A48" s="3" t="s">
        <v>14</v>
      </c>
      <c r="B48" s="17">
        <f>'Test Results (RAW)'!B123</f>
        <v>58.4</v>
      </c>
      <c r="C48" s="17">
        <f>'Test Results (RAW)'!C123</f>
        <v>58.4</v>
      </c>
      <c r="D48" s="17">
        <f>'Test Results (RAW)'!D123</f>
        <v>52.6</v>
      </c>
      <c r="E48" s="17">
        <f>'Test Results (RAW)'!E123</f>
        <v>59.2</v>
      </c>
      <c r="F48" s="17">
        <f>'Test Results (RAW)'!F123</f>
        <v>59</v>
      </c>
      <c r="G48" s="17">
        <f>'Test Results (RAW)'!G123</f>
        <v>59.4</v>
      </c>
      <c r="H48" s="17">
        <f>'Test Results (RAW)'!H123</f>
        <v>58.9</v>
      </c>
      <c r="I48" s="17">
        <f>'Test Results (RAW)'!I123</f>
        <v>57.4</v>
      </c>
      <c r="J48" s="17">
        <f>'Test Results (RAW)'!J123</f>
        <v>58.1</v>
      </c>
      <c r="K48" s="17">
        <f>'Test Results (RAW)'!K123</f>
        <v>57.7</v>
      </c>
      <c r="L48" s="17">
        <f>'Test Results (RAW)'!L123</f>
        <v>57.8</v>
      </c>
    </row>
    <row r="49" spans="1:12" s="3" customFormat="1">
      <c r="A49" s="3" t="s">
        <v>15</v>
      </c>
      <c r="B49" s="32">
        <f>GEOMEAN('Test Results (RAW)'!B126:B129)</f>
        <v>205.9803892400455</v>
      </c>
      <c r="C49" s="32">
        <f>GEOMEAN('Test Results (RAW)'!C126:C129)</f>
        <v>207.6157684966854</v>
      </c>
      <c r="D49" s="32">
        <f>GEOMEAN('Test Results (RAW)'!D126:D129)</f>
        <v>202.79391208638725</v>
      </c>
      <c r="E49" s="32">
        <f>GEOMEAN('Test Results (RAW)'!E126:E129)</f>
        <v>207.35150033384423</v>
      </c>
      <c r="F49" s="32">
        <f>GEOMEAN('Test Results (RAW)'!F126:F129)</f>
        <v>200.67311070978903</v>
      </c>
      <c r="G49" s="32">
        <f>GEOMEAN('Test Results (RAW)'!G126:G129)</f>
        <v>199.72868283426834</v>
      </c>
      <c r="H49" s="32">
        <f>GEOMEAN('Test Results (RAW)'!H126:H129)</f>
        <v>198.9941813362544</v>
      </c>
      <c r="I49" s="32">
        <f>GEOMEAN('Test Results (RAW)'!I126:I129)</f>
        <v>195.69170131139114</v>
      </c>
      <c r="J49" s="32">
        <f>GEOMEAN('Test Results (RAW)'!J126:J129)</f>
        <v>199.2224320413878</v>
      </c>
      <c r="K49" s="32">
        <f>GEOMEAN('Test Results (RAW)'!K126:K129)</f>
        <v>197.26085113168662</v>
      </c>
      <c r="L49" s="32">
        <f>GEOMEAN('Test Results (RAW)'!L126:L129)</f>
        <v>195.9691346140566</v>
      </c>
    </row>
    <row r="50" spans="1:12" s="3" customFormat="1">
      <c r="A50" s="3" t="s">
        <v>16</v>
      </c>
      <c r="B50" s="17">
        <f>'Test Results (RAW)'!B131</f>
        <v>51</v>
      </c>
      <c r="C50" s="17">
        <f>'Test Results (RAW)'!C131</f>
        <v>51.02</v>
      </c>
      <c r="D50" s="17">
        <f>'Test Results (RAW)'!D131</f>
        <v>42.3</v>
      </c>
      <c r="E50" s="17">
        <f>'Test Results (RAW)'!E131</f>
        <v>59.2</v>
      </c>
      <c r="F50" s="17">
        <f>'Test Results (RAW)'!F131</f>
        <v>57.7</v>
      </c>
      <c r="G50" s="17">
        <f>'Test Results (RAW)'!G131</f>
        <v>59.2</v>
      </c>
      <c r="H50" s="17">
        <f>'Test Results (RAW)'!H131</f>
        <v>58.3</v>
      </c>
      <c r="I50" s="17">
        <f>'Test Results (RAW)'!I131</f>
        <v>56.4</v>
      </c>
      <c r="J50" s="17">
        <f>'Test Results (RAW)'!J131</f>
        <v>55.9</v>
      </c>
      <c r="K50" s="17">
        <f>'Test Results (RAW)'!K131</f>
        <v>55.1</v>
      </c>
      <c r="L50" s="17">
        <f>'Test Results (RAW)'!L131</f>
        <v>57.7</v>
      </c>
    </row>
    <row r="51" spans="1:12" s="3" customFormat="1">
      <c r="A51" s="3" t="s">
        <v>94</v>
      </c>
      <c r="B51" s="17">
        <f>'Test Results (RAW)'!B133</f>
        <v>64.22</v>
      </c>
      <c r="C51" s="17">
        <f>'Test Results (RAW)'!C133</f>
        <v>64.290000000000006</v>
      </c>
      <c r="D51" s="17">
        <f>'Test Results (RAW)'!D133</f>
        <v>53.96</v>
      </c>
      <c r="E51" s="17">
        <f>'Test Results (RAW)'!E133</f>
        <v>64.400000000000006</v>
      </c>
      <c r="F51" s="17">
        <f>'Test Results (RAW)'!F133</f>
        <v>65.209999999999994</v>
      </c>
      <c r="G51" s="17">
        <f>'Test Results (RAW)'!G133</f>
        <v>64.2</v>
      </c>
      <c r="H51" s="17">
        <f>'Test Results (RAW)'!H133</f>
        <v>63.8</v>
      </c>
      <c r="I51" s="17">
        <f>'Test Results (RAW)'!I133</f>
        <v>64.09</v>
      </c>
      <c r="J51" s="17">
        <f>'Test Results (RAW)'!J133</f>
        <v>65</v>
      </c>
      <c r="K51" s="17">
        <f>'Test Results (RAW)'!K133</f>
        <v>62.42</v>
      </c>
      <c r="L51" s="17">
        <f>'Test Results (RAW)'!L133</f>
        <v>62.57</v>
      </c>
    </row>
    <row r="52" spans="1:12" s="3" customFormat="1">
      <c r="A52" s="3" t="s">
        <v>17</v>
      </c>
      <c r="B52" s="17">
        <f>'Test Results (RAW)'!B138</f>
        <v>45</v>
      </c>
      <c r="C52" s="17">
        <f>'Test Results (RAW)'!C138</f>
        <v>45</v>
      </c>
      <c r="D52" s="17">
        <f>'Test Results (RAW)'!D138</f>
        <v>43</v>
      </c>
      <c r="E52" s="17">
        <f>'Test Results (RAW)'!E138</f>
        <v>46</v>
      </c>
      <c r="F52" s="17">
        <f>'Test Results (RAW)'!F138</f>
        <v>46</v>
      </c>
      <c r="G52" s="17">
        <f>'Test Results (RAW)'!G138</f>
        <v>46</v>
      </c>
      <c r="H52" s="17">
        <f>'Test Results (RAW)'!H138</f>
        <v>47</v>
      </c>
      <c r="I52" s="17">
        <f>'Test Results (RAW)'!I138</f>
        <v>46</v>
      </c>
      <c r="J52" s="17">
        <f>'Test Results (RAW)'!J138</f>
        <v>46</v>
      </c>
      <c r="K52" s="17">
        <f>'Test Results (RAW)'!K138</f>
        <v>46</v>
      </c>
      <c r="L52" s="17">
        <f>'Test Results (RAW)'!L138</f>
        <v>46</v>
      </c>
    </row>
    <row r="53" spans="1:12" s="3" customFormat="1">
      <c r="A53" s="3" t="s">
        <v>84</v>
      </c>
      <c r="B53" s="17">
        <f>'Test Results (RAW)'!B140</f>
        <v>150</v>
      </c>
      <c r="C53" s="17">
        <f>'Test Results (RAW)'!C140</f>
        <v>149</v>
      </c>
      <c r="D53" s="17">
        <f>'Test Results (RAW)'!D140</f>
        <v>126.96</v>
      </c>
      <c r="E53" s="17">
        <f>'Test Results (RAW)'!E140</f>
        <v>161.47999999999999</v>
      </c>
      <c r="F53" s="17">
        <f>'Test Results (RAW)'!F140</f>
        <v>141.07</v>
      </c>
      <c r="G53" s="17">
        <f>'Test Results (RAW)'!G140</f>
        <v>164.76</v>
      </c>
      <c r="H53" s="17">
        <f>'Test Results (RAW)'!H140</f>
        <v>155.47999999999999</v>
      </c>
      <c r="I53" s="17">
        <f>'Test Results (RAW)'!I140</f>
        <v>148.38</v>
      </c>
      <c r="J53" s="17">
        <f>'Test Results (RAW)'!J140</f>
        <v>146.81</v>
      </c>
      <c r="K53" s="17">
        <f>'Test Results (RAW)'!K140</f>
        <v>152.38</v>
      </c>
      <c r="L53" s="17">
        <f>'Test Results (RAW)'!L140</f>
        <v>145.46</v>
      </c>
    </row>
    <row r="54" spans="1:12" s="3" customFormat="1">
      <c r="A54" s="3" t="s">
        <v>85</v>
      </c>
      <c r="B54" s="17">
        <f>'Test Results (RAW)'!B142</f>
        <v>51</v>
      </c>
      <c r="C54" s="17">
        <f>'Test Results (RAW)'!C142</f>
        <v>51</v>
      </c>
      <c r="D54" s="17">
        <f>'Test Results (RAW)'!D142</f>
        <v>47.2</v>
      </c>
      <c r="E54" s="17">
        <f>'Test Results (RAW)'!E142</f>
        <v>51.8</v>
      </c>
      <c r="F54" s="17">
        <f>'Test Results (RAW)'!F142</f>
        <v>51.2</v>
      </c>
      <c r="G54" s="17">
        <f>'Test Results (RAW)'!G142</f>
        <v>52.6</v>
      </c>
      <c r="H54" s="17">
        <f>'Test Results (RAW)'!H142</f>
        <v>52.6</v>
      </c>
      <c r="I54" s="17">
        <f>'Test Results (RAW)'!I142</f>
        <v>50.2</v>
      </c>
      <c r="J54" s="17">
        <f>'Test Results (RAW)'!J142</f>
        <v>50.1</v>
      </c>
      <c r="K54" s="17">
        <f>'Test Results (RAW)'!K142</f>
        <v>49.4</v>
      </c>
      <c r="L54" s="17">
        <f>'Test Results (RAW)'!L142</f>
        <v>50.4</v>
      </c>
    </row>
    <row r="55" spans="1:12" s="3" customFormat="1">
      <c r="A55" s="3" t="s">
        <v>86</v>
      </c>
      <c r="B55" s="17">
        <f>'Test Results (RAW)'!B144</f>
        <v>49</v>
      </c>
      <c r="C55" s="17">
        <f>'Test Results (RAW)'!C144</f>
        <v>49</v>
      </c>
      <c r="D55" s="17">
        <f>'Test Results (RAW)'!D144</f>
        <v>42.6</v>
      </c>
      <c r="E55" s="17">
        <f>'Test Results (RAW)'!E144</f>
        <v>52.4</v>
      </c>
      <c r="F55" s="17">
        <f>'Test Results (RAW)'!F144</f>
        <v>51.6</v>
      </c>
      <c r="G55" s="17">
        <f>'Test Results (RAW)'!G144</f>
        <v>51.8</v>
      </c>
      <c r="H55" s="17">
        <f>'Test Results (RAW)'!H144</f>
        <v>52.2</v>
      </c>
      <c r="I55" s="17">
        <f>'Test Results (RAW)'!I144</f>
        <v>49</v>
      </c>
      <c r="J55" s="17">
        <f>'Test Results (RAW)'!J144</f>
        <v>50.2</v>
      </c>
      <c r="K55" s="17">
        <f>'Test Results (RAW)'!K144</f>
        <v>48</v>
      </c>
      <c r="L55" s="17">
        <f>'Test Results (RAW)'!L144</f>
        <v>50.6</v>
      </c>
    </row>
    <row r="56" spans="1:12" s="8" customFormat="1" ht="15.75">
      <c r="A56" s="27" t="s">
        <v>92</v>
      </c>
      <c r="B56" s="19">
        <f t="shared" ref="B56:C56" si="42">ROUND(GEOMEAN(B48,B49,B50,B51,B52,B53,B54,B55)*1.57265155390077,0)</f>
        <v>112</v>
      </c>
      <c r="C56" s="19">
        <f t="shared" si="42"/>
        <v>112</v>
      </c>
      <c r="D56" s="19">
        <f t="shared" ref="D56" si="43">ROUND(GEOMEAN(D48,D49,D50,D51,D52,D53,D54,D55)*1.57265155390077,0)</f>
        <v>100</v>
      </c>
      <c r="E56" s="19">
        <f t="shared" ref="E56:G56" si="44">ROUND(GEOMEAN(E48,E49,E50,E51,E52,E53,E54,E55)*1.57265155390077,0)</f>
        <v>117</v>
      </c>
      <c r="F56" s="19">
        <f t="shared" ref="F56" si="45">ROUND(GEOMEAN(F48,F49,F50,F51,F52,F53,F54,F55)*1.57265155390077,0)</f>
        <v>114</v>
      </c>
      <c r="G56" s="19">
        <f t="shared" si="44"/>
        <v>117</v>
      </c>
      <c r="H56" s="19">
        <f t="shared" ref="H56" si="46">ROUND(GEOMEAN(H48,H49,H50,H51,H52,H53,H54,H55)*1.57265155390077,0)</f>
        <v>116</v>
      </c>
      <c r="I56" s="19">
        <f t="shared" ref="I56:L56" si="47">ROUND(GEOMEAN(I48,I49,I50,I51,I52,I53,I54,I55)*1.57265155390077,0)</f>
        <v>112</v>
      </c>
      <c r="J56" s="19">
        <f t="shared" ref="J56" si="48">ROUND(GEOMEAN(J48,J49,J50,J51,J52,J53,J54,J55)*1.57265155390077,0)</f>
        <v>113</v>
      </c>
      <c r="K56" s="19">
        <f t="shared" si="47"/>
        <v>112</v>
      </c>
      <c r="L56" s="19">
        <f t="shared" si="47"/>
        <v>113</v>
      </c>
    </row>
    <row r="57" spans="1:12">
      <c r="I57" s="16"/>
      <c r="J57" s="16"/>
      <c r="K57" s="16"/>
      <c r="L57" s="16"/>
    </row>
    <row r="58" spans="1:12" s="28" customFormat="1" ht="15.75">
      <c r="A58" s="28" t="s">
        <v>21</v>
      </c>
      <c r="B58" s="29">
        <f t="shared" ref="B58:C58" si="49">ROUND(AVERAGE(B6,B12,B14,B16,B24,B30,B35,B37,B45,B56),0)</f>
        <v>121</v>
      </c>
      <c r="C58" s="29">
        <f t="shared" si="49"/>
        <v>121</v>
      </c>
      <c r="D58" s="29">
        <f t="shared" ref="D58" si="50">ROUND(AVERAGE(D6,D12,D14,D16,D24,D30,D35,D37,D45,D56),0)</f>
        <v>100</v>
      </c>
      <c r="E58" s="29">
        <f t="shared" ref="E58:G58" si="51">ROUND(AVERAGE(E6,E12,E14,E16,E24,E30,E35,E37,E45,E56),0)</f>
        <v>138</v>
      </c>
      <c r="F58" s="29">
        <f t="shared" ref="F58" si="52">ROUND(AVERAGE(F6,F12,F14,F16,F24,F30,F35,F37,F45,F56),0)</f>
        <v>136</v>
      </c>
      <c r="G58" s="29">
        <f t="shared" si="51"/>
        <v>138</v>
      </c>
      <c r="H58" s="29">
        <f t="shared" ref="H58" si="53">ROUND(AVERAGE(H6,H12,H14,H16,H24,H30,H35,H37,H45,H56),0)</f>
        <v>134</v>
      </c>
      <c r="I58" s="29">
        <f t="shared" ref="I58:L58" si="54">ROUND(AVERAGE(I6,I12,I14,I16,I24,I30,I35,I37,I45,I56),0)</f>
        <v>130</v>
      </c>
      <c r="J58" s="29">
        <f t="shared" ref="J58" si="55">ROUND(AVERAGE(J6,J12,J14,J16,J24,J30,J35,J37,J45,J56),0)</f>
        <v>132</v>
      </c>
      <c r="K58" s="29">
        <f t="shared" si="54"/>
        <v>128</v>
      </c>
      <c r="L58" s="29">
        <f t="shared" si="54"/>
        <v>130</v>
      </c>
    </row>
  </sheetData>
  <phoneticPr fontId="2" type="noConversion"/>
  <pageMargins left="0.75" right="0.75" top="1" bottom="1" header="0.5" footer="0.5"/>
  <pageSetup paperSize="9"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Test Results (RAW)</vt:lpstr>
      <vt:lpstr>New Style Summary</vt:lpstr>
      <vt:lpstr>Old Style Summary</vt:lpstr>
    </vt:vector>
  </TitlesOfParts>
  <Company>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Андрей Кожемяко</cp:lastModifiedBy>
  <dcterms:created xsi:type="dcterms:W3CDTF">2009-06-03T05:27:37Z</dcterms:created>
  <dcterms:modified xsi:type="dcterms:W3CDTF">2009-08-31T08:42:56Z</dcterms:modified>
</cp:coreProperties>
</file>